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zysztof Salwowski\Downloads\"/>
    </mc:Choice>
  </mc:AlternateContent>
  <bookViews>
    <workbookView xWindow="0" yWindow="255" windowWidth="20730" windowHeight="9345"/>
  </bookViews>
  <sheets>
    <sheet name="St. lekki" sheetId="1" r:id="rId1"/>
    <sheet name="St. umiarkowany" sheetId="4" r:id="rId2"/>
    <sheet name="Niesłyszący" sheetId="5" r:id="rId3"/>
    <sheet name="Słabosłyszący" sheetId="6" r:id="rId4"/>
    <sheet name="Autyzm" sheetId="7" r:id="rId5"/>
    <sheet name="Słabowidzący z zastrzeż." sheetId="8" r:id="rId6"/>
    <sheet name="Słabowidzący o których mowa" sheetId="9" r:id="rId7"/>
    <sheet name="Niewidomi z zastrzeż." sheetId="10" r:id="rId8"/>
    <sheet name="Niewidomi  o których mowa" sheetId="11" r:id="rId9"/>
    <sheet name="Arkusz2" sheetId="2" r:id="rId10"/>
    <sheet name="Arkusz3" sheetId="3" r:id="rId11"/>
  </sheets>
  <definedNames>
    <definedName name="_ftn1" localSheetId="4">Autyzm!#REF!</definedName>
    <definedName name="_ftn1" localSheetId="2">Niesłyszący!#REF!</definedName>
    <definedName name="_ftn1" localSheetId="8">'Niewidomi  o których mowa'!#REF!</definedName>
    <definedName name="_ftn1" localSheetId="7">'Niewidomi z zastrzeż.'!#REF!</definedName>
    <definedName name="_ftn1" localSheetId="3">Słabosłyszący!#REF!</definedName>
    <definedName name="_ftn1" localSheetId="6">'Słabowidzący o których mowa'!#REF!</definedName>
    <definedName name="_ftn1" localSheetId="5">'Słabowidzący z zastrzeż.'!#REF!</definedName>
    <definedName name="_ftn1" localSheetId="0">'St. lekki'!#REF!</definedName>
    <definedName name="_ftn1" localSheetId="1">'St. umiarkowany'!#REF!</definedName>
    <definedName name="_ftn2" localSheetId="4">Autyzm!#REF!</definedName>
    <definedName name="_ftn2" localSheetId="2">Niesłyszący!#REF!</definedName>
    <definedName name="_ftn2" localSheetId="8">'Niewidomi  o których mowa'!#REF!</definedName>
    <definedName name="_ftn2" localSheetId="7">'Niewidomi z zastrzeż.'!#REF!</definedName>
    <definedName name="_ftn2" localSheetId="3">Słabosłyszący!#REF!</definedName>
    <definedName name="_ftn2" localSheetId="6">'Słabowidzący o których mowa'!#REF!</definedName>
    <definedName name="_ftn2" localSheetId="5">'Słabowidzący z zastrzeż.'!#REF!</definedName>
    <definedName name="_ftn2" localSheetId="0">'St. lekki'!#REF!</definedName>
    <definedName name="_ftn2" localSheetId="1">'St. umiarkowany'!#REF!</definedName>
    <definedName name="_ftnref1" localSheetId="4">Autyzm!$B$17</definedName>
    <definedName name="_ftnref1" localSheetId="2">Niesłyszący!$B$17</definedName>
    <definedName name="_ftnref1" localSheetId="8">'Niewidomi  o których mowa'!$B$17</definedName>
    <definedName name="_ftnref1" localSheetId="7">'Niewidomi z zastrzeż.'!$B$17</definedName>
    <definedName name="_ftnref1" localSheetId="3">Słabosłyszący!$B$17</definedName>
    <definedName name="_ftnref1" localSheetId="6">'Słabowidzący o których mowa'!$B$17</definedName>
    <definedName name="_ftnref1" localSheetId="5">'Słabowidzący z zastrzeż.'!$B$17</definedName>
    <definedName name="_ftnref1" localSheetId="0">'St. lekki'!$B$17</definedName>
    <definedName name="_ftnref1" localSheetId="1">'St. umiarkowany'!$B$17</definedName>
    <definedName name="_ftnref2" localSheetId="4">Autyzm!#REF!</definedName>
    <definedName name="_ftnref2" localSheetId="2">Niesłyszący!#REF!</definedName>
    <definedName name="_ftnref2" localSheetId="8">'Niewidomi  o których mowa'!#REF!</definedName>
    <definedName name="_ftnref2" localSheetId="7">'Niewidomi z zastrzeż.'!#REF!</definedName>
    <definedName name="_ftnref2" localSheetId="3">Słabosłyszący!#REF!</definedName>
    <definedName name="_ftnref2" localSheetId="6">'Słabowidzący o których mowa'!#REF!</definedName>
    <definedName name="_ftnref2" localSheetId="5">'Słabowidzący z zastrzeż.'!#REF!</definedName>
    <definedName name="_ftnref2" localSheetId="0">'St. lekki'!#REF!</definedName>
    <definedName name="_ftnref2" localSheetId="1">'St. umiarkowany'!#REF!</definedName>
  </definedNames>
  <calcPr calcId="162913"/>
</workbook>
</file>

<file path=xl/calcChain.xml><?xml version="1.0" encoding="utf-8"?>
<calcChain xmlns="http://schemas.openxmlformats.org/spreadsheetml/2006/main">
  <c r="K42" i="11" l="1"/>
  <c r="M87" i="9"/>
  <c r="M87" i="4"/>
  <c r="Q44" i="11" l="1"/>
  <c r="L40" i="11"/>
  <c r="Q44" i="9"/>
  <c r="N47" i="5" l="1"/>
  <c r="T86" i="4"/>
  <c r="N86" i="4"/>
  <c r="T87" i="11" l="1"/>
  <c r="S87" i="11"/>
  <c r="Q87" i="11"/>
  <c r="P87" i="11"/>
  <c r="O87" i="11"/>
  <c r="N87" i="11"/>
  <c r="M87" i="11"/>
  <c r="L87" i="11"/>
  <c r="K87" i="11"/>
  <c r="T86" i="11"/>
  <c r="S86" i="11"/>
  <c r="Q86" i="11"/>
  <c r="P86" i="11"/>
  <c r="O86" i="11"/>
  <c r="N86" i="11"/>
  <c r="M86" i="11"/>
  <c r="L86" i="11"/>
  <c r="K86" i="11"/>
  <c r="S85" i="11"/>
  <c r="O85" i="11"/>
  <c r="T84" i="11"/>
  <c r="S84" i="11"/>
  <c r="Q84" i="11"/>
  <c r="P84" i="11"/>
  <c r="O84" i="11"/>
  <c r="N84" i="11"/>
  <c r="M84" i="11"/>
  <c r="L84" i="11"/>
  <c r="K84" i="11"/>
  <c r="T83" i="11"/>
  <c r="S83" i="11"/>
  <c r="Q83" i="11"/>
  <c r="P83" i="11"/>
  <c r="O83" i="11"/>
  <c r="N83" i="11"/>
  <c r="M82" i="11"/>
  <c r="L82" i="11"/>
  <c r="K81" i="11"/>
  <c r="S65" i="11"/>
  <c r="R65" i="11"/>
  <c r="Q65" i="11"/>
  <c r="P65" i="11"/>
  <c r="O65" i="11"/>
  <c r="N65" i="11"/>
  <c r="M65" i="11"/>
  <c r="L65" i="11"/>
  <c r="K65" i="11"/>
  <c r="S51" i="11"/>
  <c r="Q51" i="11"/>
  <c r="P51" i="11"/>
  <c r="N51" i="11"/>
  <c r="M51" i="11"/>
  <c r="K51" i="11"/>
  <c r="S50" i="11"/>
  <c r="Q50" i="11"/>
  <c r="P50" i="11"/>
  <c r="N50" i="11"/>
  <c r="M49" i="11"/>
  <c r="K48" i="11"/>
  <c r="S47" i="11"/>
  <c r="Q47" i="11"/>
  <c r="P47" i="11"/>
  <c r="N47" i="11"/>
  <c r="M46" i="11"/>
  <c r="K45" i="11"/>
  <c r="S44" i="11"/>
  <c r="P44" i="11"/>
  <c r="N44" i="11"/>
  <c r="M43" i="11"/>
  <c r="R41" i="11"/>
  <c r="O41" i="11"/>
  <c r="T87" i="10"/>
  <c r="S87" i="10"/>
  <c r="Q87" i="10"/>
  <c r="P87" i="10"/>
  <c r="O87" i="10"/>
  <c r="N87" i="10"/>
  <c r="M87" i="10"/>
  <c r="L87" i="10"/>
  <c r="K87" i="10"/>
  <c r="T86" i="10"/>
  <c r="S86" i="10"/>
  <c r="Q86" i="10"/>
  <c r="P86" i="10"/>
  <c r="O86" i="10"/>
  <c r="N86" i="10"/>
  <c r="M86" i="10"/>
  <c r="L86" i="10"/>
  <c r="K86" i="10"/>
  <c r="S85" i="10"/>
  <c r="O85" i="10"/>
  <c r="T84" i="10"/>
  <c r="S84" i="10"/>
  <c r="Q84" i="10"/>
  <c r="P84" i="10"/>
  <c r="O84" i="10"/>
  <c r="N84" i="10"/>
  <c r="M84" i="10"/>
  <c r="L84" i="10"/>
  <c r="K84" i="10"/>
  <c r="T83" i="10"/>
  <c r="S83" i="10"/>
  <c r="Q83" i="10"/>
  <c r="P83" i="10"/>
  <c r="O83" i="10"/>
  <c r="N83" i="10"/>
  <c r="N88" i="10" s="1"/>
  <c r="M82" i="10"/>
  <c r="L82" i="10"/>
  <c r="K81" i="10"/>
  <c r="S65" i="10"/>
  <c r="R65" i="10"/>
  <c r="Q65" i="10"/>
  <c r="P65" i="10"/>
  <c r="O65" i="10"/>
  <c r="N65" i="10"/>
  <c r="M65" i="10"/>
  <c r="L65" i="10"/>
  <c r="K65" i="10"/>
  <c r="S51" i="10" l="1"/>
  <c r="Q51" i="10"/>
  <c r="P51" i="10"/>
  <c r="N51" i="10"/>
  <c r="M51" i="10"/>
  <c r="K51" i="10"/>
  <c r="S50" i="10"/>
  <c r="Q50" i="10"/>
  <c r="P50" i="10"/>
  <c r="N50" i="10"/>
  <c r="M49" i="10"/>
  <c r="K48" i="10"/>
  <c r="S47" i="10"/>
  <c r="Q47" i="10"/>
  <c r="P47" i="10"/>
  <c r="N47" i="10"/>
  <c r="M46" i="10"/>
  <c r="K45" i="10"/>
  <c r="S44" i="10"/>
  <c r="Q44" i="10"/>
  <c r="P44" i="10"/>
  <c r="N44" i="10"/>
  <c r="M43" i="10"/>
  <c r="K42" i="10"/>
  <c r="R41" i="10"/>
  <c r="O41" i="10"/>
  <c r="L40" i="10"/>
  <c r="T87" i="9"/>
  <c r="S87" i="9"/>
  <c r="Q87" i="9"/>
  <c r="P87" i="9"/>
  <c r="O87" i="9"/>
  <c r="N87" i="9"/>
  <c r="L87" i="9"/>
  <c r="K87" i="9"/>
  <c r="T86" i="9"/>
  <c r="S86" i="9"/>
  <c r="Q86" i="9"/>
  <c r="P86" i="9"/>
  <c r="O86" i="9"/>
  <c r="N86" i="9"/>
  <c r="M86" i="9"/>
  <c r="L86" i="9"/>
  <c r="K86" i="9"/>
  <c r="S85" i="9"/>
  <c r="O85" i="9"/>
  <c r="T84" i="9"/>
  <c r="S84" i="9"/>
  <c r="Q84" i="9"/>
  <c r="P84" i="9"/>
  <c r="O84" i="9"/>
  <c r="N84" i="9"/>
  <c r="M84" i="9"/>
  <c r="L84" i="9"/>
  <c r="K84" i="9"/>
  <c r="T83" i="9"/>
  <c r="S83" i="9"/>
  <c r="Q83" i="9"/>
  <c r="P83" i="9"/>
  <c r="O83" i="9"/>
  <c r="N83" i="9"/>
  <c r="M82" i="9"/>
  <c r="L82" i="9"/>
  <c r="K81" i="9"/>
  <c r="S65" i="9"/>
  <c r="R65" i="9"/>
  <c r="Q65" i="9"/>
  <c r="P65" i="9"/>
  <c r="O65" i="9"/>
  <c r="N65" i="9"/>
  <c r="M65" i="9"/>
  <c r="L65" i="9"/>
  <c r="K65" i="9"/>
  <c r="S51" i="9"/>
  <c r="Q51" i="9"/>
  <c r="P51" i="9"/>
  <c r="N51" i="9"/>
  <c r="M51" i="9"/>
  <c r="K51" i="9"/>
  <c r="S50" i="9"/>
  <c r="Q50" i="9"/>
  <c r="P50" i="9"/>
  <c r="N50" i="9"/>
  <c r="M49" i="9"/>
  <c r="K48" i="9"/>
  <c r="S47" i="9"/>
  <c r="Q47" i="9"/>
  <c r="P47" i="9"/>
  <c r="N47" i="9"/>
  <c r="M46" i="9"/>
  <c r="K45" i="9"/>
  <c r="S44" i="9"/>
  <c r="P44" i="9"/>
  <c r="N44" i="9"/>
  <c r="M43" i="9"/>
  <c r="K42" i="9"/>
  <c r="R41" i="9"/>
  <c r="O41" i="9"/>
  <c r="L40" i="9"/>
  <c r="T87" i="8"/>
  <c r="S87" i="8"/>
  <c r="Q87" i="8"/>
  <c r="P87" i="8"/>
  <c r="O87" i="8"/>
  <c r="N87" i="8"/>
  <c r="M87" i="8"/>
  <c r="L87" i="8"/>
  <c r="K87" i="8"/>
  <c r="T86" i="8"/>
  <c r="S86" i="8"/>
  <c r="Q86" i="8"/>
  <c r="P86" i="8"/>
  <c r="O86" i="8"/>
  <c r="N86" i="8"/>
  <c r="M86" i="8"/>
  <c r="L86" i="8"/>
  <c r="K86" i="8"/>
  <c r="O85" i="8"/>
  <c r="S85" i="8"/>
  <c r="T84" i="8"/>
  <c r="S84" i="8"/>
  <c r="N84" i="8"/>
  <c r="M84" i="8"/>
  <c r="O84" i="8"/>
  <c r="P84" i="8"/>
  <c r="Q84" i="8"/>
  <c r="L84" i="8"/>
  <c r="K84" i="8"/>
  <c r="T83" i="8"/>
  <c r="S83" i="8"/>
  <c r="Q83" i="8"/>
  <c r="P83" i="8"/>
  <c r="O83" i="8"/>
  <c r="N83" i="8"/>
  <c r="M82" i="8"/>
  <c r="L82" i="8"/>
  <c r="K81" i="8"/>
  <c r="S65" i="8"/>
  <c r="R65" i="8"/>
  <c r="Q65" i="8"/>
  <c r="P65" i="8"/>
  <c r="O65" i="8"/>
  <c r="N65" i="8"/>
  <c r="M65" i="8"/>
  <c r="L65" i="8"/>
  <c r="K65" i="8"/>
  <c r="S51" i="8" l="1"/>
  <c r="Q51" i="8"/>
  <c r="P51" i="8"/>
  <c r="N51" i="8"/>
  <c r="M51" i="8"/>
  <c r="K51" i="8"/>
  <c r="S50" i="8"/>
  <c r="Q50" i="8"/>
  <c r="P50" i="8"/>
  <c r="N50" i="8"/>
  <c r="M49" i="8"/>
  <c r="K48" i="8"/>
  <c r="S47" i="8"/>
  <c r="Q47" i="8"/>
  <c r="P47" i="8"/>
  <c r="N47" i="8"/>
  <c r="M46" i="8"/>
  <c r="K45" i="8"/>
  <c r="S44" i="8" l="1"/>
  <c r="Q44" i="8"/>
  <c r="P44" i="8"/>
  <c r="N44" i="8"/>
  <c r="M43" i="8"/>
  <c r="K42" i="8"/>
  <c r="R41" i="8"/>
  <c r="O41" i="8"/>
  <c r="L40" i="8"/>
  <c r="T87" i="7"/>
  <c r="S87" i="7"/>
  <c r="Q87" i="7"/>
  <c r="P87" i="7"/>
  <c r="O87" i="7"/>
  <c r="N87" i="7"/>
  <c r="M87" i="7"/>
  <c r="L87" i="7"/>
  <c r="K87" i="7"/>
  <c r="T86" i="7"/>
  <c r="S86" i="7"/>
  <c r="Q86" i="7"/>
  <c r="P86" i="7"/>
  <c r="O86" i="7"/>
  <c r="N86" i="7"/>
  <c r="M86" i="7"/>
  <c r="L86" i="7"/>
  <c r="K86" i="7"/>
  <c r="S85" i="7"/>
  <c r="O85" i="7"/>
  <c r="T84" i="7"/>
  <c r="S84" i="7"/>
  <c r="Q84" i="7"/>
  <c r="P84" i="7"/>
  <c r="O84" i="7"/>
  <c r="N84" i="7"/>
  <c r="M84" i="7"/>
  <c r="L84" i="7"/>
  <c r="K84" i="7"/>
  <c r="T83" i="7" l="1"/>
  <c r="S83" i="7"/>
  <c r="Q83" i="7"/>
  <c r="P83" i="7"/>
  <c r="O83" i="7"/>
  <c r="N83" i="7"/>
  <c r="M82" i="7"/>
  <c r="L82" i="7"/>
  <c r="K81" i="7"/>
  <c r="S65" i="7"/>
  <c r="R65" i="7"/>
  <c r="Q65" i="7"/>
  <c r="P65" i="7"/>
  <c r="O65" i="7"/>
  <c r="N65" i="7"/>
  <c r="M65" i="7"/>
  <c r="L65" i="7"/>
  <c r="K65" i="7"/>
  <c r="S51" i="7"/>
  <c r="Q51" i="7"/>
  <c r="P51" i="7"/>
  <c r="N51" i="7"/>
  <c r="M51" i="7"/>
  <c r="K51" i="7"/>
  <c r="S50" i="7"/>
  <c r="Q50" i="7"/>
  <c r="P50" i="7"/>
  <c r="N50" i="7"/>
  <c r="M49" i="7"/>
  <c r="K48" i="7"/>
  <c r="S47" i="7"/>
  <c r="Q47" i="7"/>
  <c r="P47" i="7"/>
  <c r="N47" i="7"/>
  <c r="M46" i="7"/>
  <c r="K45" i="7"/>
  <c r="S44" i="7"/>
  <c r="Q44" i="7"/>
  <c r="P44" i="7"/>
  <c r="N44" i="7"/>
  <c r="M43" i="7"/>
  <c r="K42" i="7"/>
  <c r="R41" i="7"/>
  <c r="O41" i="7"/>
  <c r="L40" i="7"/>
  <c r="T87" i="6"/>
  <c r="S87" i="6"/>
  <c r="Q87" i="6"/>
  <c r="P87" i="6"/>
  <c r="O87" i="6"/>
  <c r="N87" i="6"/>
  <c r="M87" i="6"/>
  <c r="L87" i="6"/>
  <c r="K87" i="6"/>
  <c r="T86" i="6"/>
  <c r="S86" i="6"/>
  <c r="Q86" i="6"/>
  <c r="P86" i="6"/>
  <c r="O86" i="6"/>
  <c r="N86" i="6"/>
  <c r="M86" i="6"/>
  <c r="L86" i="6"/>
  <c r="K86" i="6"/>
  <c r="S85" i="6"/>
  <c r="O85" i="6"/>
  <c r="T84" i="6"/>
  <c r="S84" i="6"/>
  <c r="Q84" i="6"/>
  <c r="P84" i="6"/>
  <c r="O84" i="6"/>
  <c r="N84" i="6"/>
  <c r="M84" i="6"/>
  <c r="L84" i="6"/>
  <c r="K84" i="6"/>
  <c r="T83" i="6"/>
  <c r="S83" i="6"/>
  <c r="Q83" i="6"/>
  <c r="P83" i="6"/>
  <c r="O83" i="6"/>
  <c r="N83" i="6"/>
  <c r="M82" i="6"/>
  <c r="L82" i="6"/>
  <c r="K81" i="6"/>
  <c r="S65" i="6"/>
  <c r="R65" i="6"/>
  <c r="Q65" i="6"/>
  <c r="P65" i="6"/>
  <c r="O65" i="6"/>
  <c r="N65" i="6"/>
  <c r="M65" i="6"/>
  <c r="L65" i="6"/>
  <c r="K65" i="6"/>
  <c r="S51" i="6"/>
  <c r="Q51" i="6"/>
  <c r="P51" i="6"/>
  <c r="N51" i="6"/>
  <c r="M51" i="6"/>
  <c r="K51" i="6"/>
  <c r="S50" i="6"/>
  <c r="Q50" i="6"/>
  <c r="P50" i="6"/>
  <c r="N50" i="6"/>
  <c r="M49" i="6"/>
  <c r="K48" i="6"/>
  <c r="S47" i="6"/>
  <c r="Q47" i="6"/>
  <c r="P47" i="6"/>
  <c r="N47" i="6"/>
  <c r="M46" i="6"/>
  <c r="K45" i="6"/>
  <c r="S44" i="6"/>
  <c r="Q44" i="6"/>
  <c r="P44" i="6"/>
  <c r="N44" i="6"/>
  <c r="M43" i="6"/>
  <c r="K42" i="6"/>
  <c r="R41" i="6"/>
  <c r="O41" i="6"/>
  <c r="L40" i="6"/>
  <c r="T87" i="5"/>
  <c r="S87" i="5"/>
  <c r="Q87" i="5"/>
  <c r="P87" i="5"/>
  <c r="O87" i="5"/>
  <c r="N87" i="5"/>
  <c r="M87" i="5"/>
  <c r="L87" i="5"/>
  <c r="K87" i="5"/>
  <c r="S86" i="5"/>
  <c r="T86" i="5"/>
  <c r="Q86" i="5"/>
  <c r="P86" i="5"/>
  <c r="O86" i="5"/>
  <c r="N86" i="5"/>
  <c r="M86" i="5"/>
  <c r="L86" i="5"/>
  <c r="K86" i="5"/>
  <c r="S85" i="5"/>
  <c r="O85" i="5"/>
  <c r="T84" i="5"/>
  <c r="S84" i="5"/>
  <c r="Q84" i="5"/>
  <c r="P84" i="5"/>
  <c r="O84" i="5"/>
  <c r="N84" i="5"/>
  <c r="M84" i="5"/>
  <c r="L84" i="5"/>
  <c r="K84" i="5"/>
  <c r="T83" i="5"/>
  <c r="S83" i="5"/>
  <c r="Q83" i="5"/>
  <c r="P83" i="5"/>
  <c r="O83" i="5"/>
  <c r="N83" i="5"/>
  <c r="M82" i="5"/>
  <c r="L82" i="5"/>
  <c r="K81" i="5"/>
  <c r="S65" i="5"/>
  <c r="R65" i="5"/>
  <c r="Q65" i="5"/>
  <c r="P65" i="5"/>
  <c r="O65" i="5"/>
  <c r="N65" i="5"/>
  <c r="M65" i="5"/>
  <c r="L65" i="5"/>
  <c r="K65" i="5"/>
  <c r="S51" i="5"/>
  <c r="Q51" i="5"/>
  <c r="P51" i="5"/>
  <c r="N51" i="5"/>
  <c r="M51" i="5"/>
  <c r="K51" i="5"/>
  <c r="S50" i="5"/>
  <c r="Q50" i="5"/>
  <c r="P50" i="5"/>
  <c r="N50" i="5"/>
  <c r="M49" i="5"/>
  <c r="K48" i="5"/>
  <c r="S47" i="5"/>
  <c r="Q47" i="5"/>
  <c r="P47" i="5"/>
  <c r="M46" i="5"/>
  <c r="K45" i="5"/>
  <c r="S44" i="5"/>
  <c r="Q44" i="5"/>
  <c r="P44" i="5"/>
  <c r="N44" i="5"/>
  <c r="M43" i="5"/>
  <c r="K42" i="5"/>
  <c r="R41" i="5"/>
  <c r="O41" i="5"/>
  <c r="L40" i="5"/>
  <c r="T87" i="4"/>
  <c r="S87" i="4"/>
  <c r="Q87" i="4"/>
  <c r="P87" i="4"/>
  <c r="O87" i="4"/>
  <c r="N87" i="4"/>
  <c r="L87" i="4"/>
  <c r="K87" i="4"/>
  <c r="S86" i="4"/>
  <c r="Q86" i="4"/>
  <c r="P86" i="4"/>
  <c r="O86" i="4"/>
  <c r="K86" i="4"/>
  <c r="S85" i="4"/>
  <c r="O85" i="4"/>
  <c r="T84" i="4"/>
  <c r="S84" i="4"/>
  <c r="Q84" i="4"/>
  <c r="P84" i="4"/>
  <c r="O84" i="4"/>
  <c r="N84" i="4"/>
  <c r="M84" i="4"/>
  <c r="M88" i="4" s="1"/>
  <c r="L84" i="4"/>
  <c r="L88" i="4" s="1"/>
  <c r="K84" i="4"/>
  <c r="U86" i="4" l="1"/>
  <c r="T83" i="4"/>
  <c r="S83" i="4"/>
  <c r="Q83" i="4"/>
  <c r="Q88" i="4" s="1"/>
  <c r="P83" i="4"/>
  <c r="O83" i="4"/>
  <c r="N83" i="4"/>
  <c r="U83" i="4" s="1"/>
  <c r="K81" i="4"/>
  <c r="K88" i="4" s="1"/>
  <c r="S65" i="4"/>
  <c r="R65" i="4"/>
  <c r="R66" i="4" s="1"/>
  <c r="R67" i="4" s="1"/>
  <c r="Q65" i="4"/>
  <c r="Q66" i="4" s="1"/>
  <c r="Q67" i="4" s="1"/>
  <c r="P65" i="4"/>
  <c r="P66" i="4" s="1"/>
  <c r="P67" i="4" s="1"/>
  <c r="O65" i="4"/>
  <c r="N65" i="4"/>
  <c r="N66" i="4" s="1"/>
  <c r="N67" i="4" s="1"/>
  <c r="M65" i="4"/>
  <c r="M66" i="4" s="1"/>
  <c r="M67" i="4" s="1"/>
  <c r="L65" i="4"/>
  <c r="U65" i="4" s="1"/>
  <c r="U66" i="4" s="1"/>
  <c r="K65" i="4"/>
  <c r="S51" i="4"/>
  <c r="Q51" i="4"/>
  <c r="P51" i="4"/>
  <c r="N51" i="4"/>
  <c r="K51" i="4"/>
  <c r="S50" i="4"/>
  <c r="Q50" i="4"/>
  <c r="P50" i="4"/>
  <c r="N50" i="4"/>
  <c r="U50" i="4" s="1"/>
  <c r="K48" i="4"/>
  <c r="S47" i="4"/>
  <c r="S52" i="4" s="1"/>
  <c r="S53" i="4" s="1"/>
  <c r="Q47" i="4"/>
  <c r="P47" i="4"/>
  <c r="N47" i="4"/>
  <c r="K45" i="4"/>
  <c r="U45" i="4" s="1"/>
  <c r="S44" i="4"/>
  <c r="Q44" i="4"/>
  <c r="Q52" i="4" s="1"/>
  <c r="P44" i="4"/>
  <c r="P52" i="4" s="1"/>
  <c r="N44" i="4"/>
  <c r="U44" i="4" s="1"/>
  <c r="K42" i="4"/>
  <c r="R41" i="4"/>
  <c r="O41" i="4"/>
  <c r="U41" i="4" s="1"/>
  <c r="L40" i="4"/>
  <c r="L52" i="4" s="1"/>
  <c r="L53" i="4" s="1"/>
  <c r="T87" i="1"/>
  <c r="S87" i="1"/>
  <c r="Q87" i="1"/>
  <c r="P87" i="1"/>
  <c r="O87" i="1"/>
  <c r="N87" i="1"/>
  <c r="M87" i="1"/>
  <c r="L87" i="1"/>
  <c r="K87" i="1"/>
  <c r="T86" i="1"/>
  <c r="S86" i="1"/>
  <c r="Q86" i="1"/>
  <c r="P86" i="1"/>
  <c r="O86" i="1"/>
  <c r="N86" i="1"/>
  <c r="M86" i="1"/>
  <c r="L86" i="1"/>
  <c r="K86" i="1"/>
  <c r="S85" i="1"/>
  <c r="O85" i="1"/>
  <c r="T84" i="1"/>
  <c r="S84" i="1"/>
  <c r="Q84" i="1"/>
  <c r="P84" i="1"/>
  <c r="O84" i="1"/>
  <c r="N84" i="1"/>
  <c r="M84" i="1"/>
  <c r="L84" i="1"/>
  <c r="K84" i="1"/>
  <c r="T83" i="1"/>
  <c r="S83" i="1"/>
  <c r="Q83" i="1"/>
  <c r="P83" i="1"/>
  <c r="O83" i="1"/>
  <c r="N83" i="1"/>
  <c r="M82" i="1"/>
  <c r="L82" i="1"/>
  <c r="K81" i="1"/>
  <c r="S65" i="1"/>
  <c r="R65" i="1"/>
  <c r="Q65" i="1"/>
  <c r="P65" i="1"/>
  <c r="O65" i="1"/>
  <c r="N65" i="1"/>
  <c r="M65" i="1"/>
  <c r="L65" i="1"/>
  <c r="K65" i="1"/>
  <c r="S51" i="1"/>
  <c r="Q51" i="1"/>
  <c r="P51" i="1"/>
  <c r="N51" i="1"/>
  <c r="M51" i="1"/>
  <c r="K51" i="1"/>
  <c r="S50" i="1"/>
  <c r="Q50" i="1"/>
  <c r="P50" i="1"/>
  <c r="N50" i="1"/>
  <c r="M49" i="1"/>
  <c r="K48" i="1"/>
  <c r="S47" i="1"/>
  <c r="Q47" i="1"/>
  <c r="P47" i="1"/>
  <c r="N47" i="1"/>
  <c r="M46" i="1"/>
  <c r="K45" i="1"/>
  <c r="S44" i="1"/>
  <c r="Q44" i="1"/>
  <c r="P44" i="1"/>
  <c r="N44" i="1"/>
  <c r="M43" i="1"/>
  <c r="K42" i="1"/>
  <c r="R41" i="1"/>
  <c r="O41" i="1"/>
  <c r="L40" i="1"/>
  <c r="T88" i="11"/>
  <c r="T89" i="11" s="1"/>
  <c r="S88" i="11"/>
  <c r="S89" i="11" s="1"/>
  <c r="Q88" i="11"/>
  <c r="P88" i="11"/>
  <c r="O88" i="11"/>
  <c r="O89" i="11" s="1"/>
  <c r="N88" i="11"/>
  <c r="N89" i="11" s="1"/>
  <c r="M88" i="11"/>
  <c r="L88" i="11"/>
  <c r="K88" i="11"/>
  <c r="K89" i="11" s="1"/>
  <c r="U87" i="11"/>
  <c r="U86" i="11"/>
  <c r="U85" i="11"/>
  <c r="U84" i="11"/>
  <c r="U83" i="11"/>
  <c r="U82" i="11"/>
  <c r="U81" i="11"/>
  <c r="S66" i="11"/>
  <c r="S67" i="11" s="1"/>
  <c r="R66" i="11"/>
  <c r="R67" i="11" s="1"/>
  <c r="Q66" i="11"/>
  <c r="Q67" i="11" s="1"/>
  <c r="P66" i="11"/>
  <c r="P67" i="11" s="1"/>
  <c r="O66" i="11"/>
  <c r="O67" i="11" s="1"/>
  <c r="N66" i="11"/>
  <c r="N67" i="11" s="1"/>
  <c r="M66" i="11"/>
  <c r="M67" i="11" s="1"/>
  <c r="L66" i="11"/>
  <c r="L67" i="11" s="1"/>
  <c r="K66" i="11"/>
  <c r="K67" i="11" s="1"/>
  <c r="U65" i="11"/>
  <c r="U66" i="11" s="1"/>
  <c r="S52" i="11"/>
  <c r="S53" i="11" s="1"/>
  <c r="R52" i="11"/>
  <c r="R53" i="11" s="1"/>
  <c r="Q52" i="11"/>
  <c r="P52" i="11"/>
  <c r="O52" i="11"/>
  <c r="O53" i="11" s="1"/>
  <c r="N52" i="11"/>
  <c r="M52" i="11"/>
  <c r="M53" i="11" s="1"/>
  <c r="L52" i="11"/>
  <c r="K52" i="11"/>
  <c r="K53" i="11" s="1"/>
  <c r="U51" i="11"/>
  <c r="U50" i="11"/>
  <c r="U49" i="11"/>
  <c r="U48" i="11"/>
  <c r="U47" i="11"/>
  <c r="U46" i="11"/>
  <c r="U45" i="11"/>
  <c r="U44" i="11"/>
  <c r="U43" i="11"/>
  <c r="U42" i="11"/>
  <c r="U41" i="11"/>
  <c r="U40" i="11"/>
  <c r="T88" i="10"/>
  <c r="T89" i="10" s="1"/>
  <c r="S88" i="10"/>
  <c r="S89" i="10" s="1"/>
  <c r="Q88" i="10"/>
  <c r="P88" i="10"/>
  <c r="O88" i="10"/>
  <c r="O89" i="10" s="1"/>
  <c r="N89" i="10"/>
  <c r="M88" i="10"/>
  <c r="L88" i="10"/>
  <c r="K88" i="10"/>
  <c r="K89" i="10" s="1"/>
  <c r="U87" i="10"/>
  <c r="U86" i="10"/>
  <c r="U85" i="10"/>
  <c r="U84" i="10"/>
  <c r="U83" i="10"/>
  <c r="U82" i="10"/>
  <c r="U81" i="10"/>
  <c r="S66" i="10"/>
  <c r="S67" i="10" s="1"/>
  <c r="R66" i="10"/>
  <c r="R67" i="10" s="1"/>
  <c r="Q66" i="10"/>
  <c r="Q67" i="10" s="1"/>
  <c r="P66" i="10"/>
  <c r="P67" i="10" s="1"/>
  <c r="O66" i="10"/>
  <c r="O67" i="10" s="1"/>
  <c r="N66" i="10"/>
  <c r="N67" i="10" s="1"/>
  <c r="M66" i="10"/>
  <c r="M67" i="10" s="1"/>
  <c r="L66" i="10"/>
  <c r="L67" i="10" s="1"/>
  <c r="K66" i="10"/>
  <c r="K67" i="10" s="1"/>
  <c r="U65" i="10"/>
  <c r="U66" i="10" s="1"/>
  <c r="S52" i="10"/>
  <c r="S53" i="10" s="1"/>
  <c r="R52" i="10"/>
  <c r="Q52" i="10"/>
  <c r="P52" i="10"/>
  <c r="O52" i="10"/>
  <c r="O53" i="10" s="1"/>
  <c r="N52" i="10"/>
  <c r="M52" i="10"/>
  <c r="M53" i="10" s="1"/>
  <c r="L52" i="10"/>
  <c r="K52" i="10"/>
  <c r="K53" i="10" s="1"/>
  <c r="U51" i="10"/>
  <c r="U50" i="10"/>
  <c r="U49" i="10"/>
  <c r="U48" i="10"/>
  <c r="U47" i="10"/>
  <c r="U46" i="10"/>
  <c r="U45" i="10"/>
  <c r="U44" i="10"/>
  <c r="U43" i="10"/>
  <c r="U42" i="10"/>
  <c r="U41" i="10"/>
  <c r="U40" i="10"/>
  <c r="T88" i="9"/>
  <c r="S88" i="9"/>
  <c r="S89" i="9" s="1"/>
  <c r="Q88" i="9"/>
  <c r="P88" i="9"/>
  <c r="O88" i="9"/>
  <c r="O89" i="9" s="1"/>
  <c r="N88" i="9"/>
  <c r="M88" i="9"/>
  <c r="L88" i="9"/>
  <c r="K88" i="9"/>
  <c r="U87" i="9"/>
  <c r="U86" i="9"/>
  <c r="U85" i="9"/>
  <c r="U84" i="9"/>
  <c r="U83" i="9"/>
  <c r="U82" i="9"/>
  <c r="U81" i="9"/>
  <c r="S66" i="9"/>
  <c r="S67" i="9" s="1"/>
  <c r="R66" i="9"/>
  <c r="R67" i="9" s="1"/>
  <c r="Q66" i="9"/>
  <c r="Q67" i="9" s="1"/>
  <c r="P66" i="9"/>
  <c r="P67" i="9" s="1"/>
  <c r="O66" i="9"/>
  <c r="O67" i="9" s="1"/>
  <c r="N66" i="9"/>
  <c r="N67" i="9" s="1"/>
  <c r="M66" i="9"/>
  <c r="M67" i="9" s="1"/>
  <c r="L66" i="9"/>
  <c r="L67" i="9" s="1"/>
  <c r="K66" i="9"/>
  <c r="K67" i="9" s="1"/>
  <c r="U65" i="9"/>
  <c r="U66" i="9" s="1"/>
  <c r="S52" i="9"/>
  <c r="R52" i="9"/>
  <c r="Q52" i="9"/>
  <c r="Q53" i="9" s="1"/>
  <c r="P52" i="9"/>
  <c r="O52" i="9"/>
  <c r="N52" i="9"/>
  <c r="N53" i="9" s="1"/>
  <c r="M52" i="9"/>
  <c r="M53" i="9" s="1"/>
  <c r="L52" i="9"/>
  <c r="K52" i="9"/>
  <c r="U51" i="9"/>
  <c r="U50" i="9"/>
  <c r="U49" i="9"/>
  <c r="U48" i="9"/>
  <c r="U47" i="9"/>
  <c r="U46" i="9"/>
  <c r="U45" i="9"/>
  <c r="U44" i="9"/>
  <c r="U43" i="9"/>
  <c r="U42" i="9"/>
  <c r="U41" i="9"/>
  <c r="U40" i="9"/>
  <c r="T88" i="8"/>
  <c r="T89" i="8" s="1"/>
  <c r="S88" i="8"/>
  <c r="S89" i="8" s="1"/>
  <c r="Q88" i="8"/>
  <c r="P88" i="8"/>
  <c r="O88" i="8"/>
  <c r="O89" i="8" s="1"/>
  <c r="N88" i="8"/>
  <c r="N89" i="8" s="1"/>
  <c r="M88" i="8"/>
  <c r="L88" i="8"/>
  <c r="K88" i="8"/>
  <c r="K89" i="8" s="1"/>
  <c r="U87" i="8"/>
  <c r="U86" i="8"/>
  <c r="U85" i="8"/>
  <c r="U84" i="8"/>
  <c r="U83" i="8"/>
  <c r="U82" i="8"/>
  <c r="U81" i="8"/>
  <c r="S66" i="8"/>
  <c r="S67" i="8" s="1"/>
  <c r="R66" i="8"/>
  <c r="R67" i="8" s="1"/>
  <c r="Q66" i="8"/>
  <c r="Q67" i="8" s="1"/>
  <c r="P66" i="8"/>
  <c r="P67" i="8" s="1"/>
  <c r="O66" i="8"/>
  <c r="O67" i="8" s="1"/>
  <c r="N66" i="8"/>
  <c r="N67" i="8" s="1"/>
  <c r="M66" i="8"/>
  <c r="M67" i="8" s="1"/>
  <c r="L66" i="8"/>
  <c r="L67" i="8" s="1"/>
  <c r="K66" i="8"/>
  <c r="K67" i="8" s="1"/>
  <c r="U65" i="8"/>
  <c r="U66" i="8" s="1"/>
  <c r="S52" i="8"/>
  <c r="S53" i="8" s="1"/>
  <c r="R52" i="8"/>
  <c r="Q52" i="8"/>
  <c r="P52" i="8"/>
  <c r="O52" i="8"/>
  <c r="O53" i="8" s="1"/>
  <c r="N52" i="8"/>
  <c r="M52" i="8"/>
  <c r="M53" i="8" s="1"/>
  <c r="L52" i="8"/>
  <c r="K52" i="8"/>
  <c r="K53" i="8" s="1"/>
  <c r="U51" i="8"/>
  <c r="U50" i="8"/>
  <c r="U49" i="8"/>
  <c r="U48" i="8"/>
  <c r="U47" i="8"/>
  <c r="U46" i="8"/>
  <c r="U45" i="8"/>
  <c r="U44" i="8"/>
  <c r="U43" i="8"/>
  <c r="U42" i="8"/>
  <c r="U41" i="8"/>
  <c r="U40" i="8"/>
  <c r="T88" i="7"/>
  <c r="S88" i="7"/>
  <c r="S89" i="7" s="1"/>
  <c r="Q88" i="7"/>
  <c r="P88" i="7"/>
  <c r="O88" i="7"/>
  <c r="O89" i="7" s="1"/>
  <c r="N88" i="7"/>
  <c r="M88" i="7"/>
  <c r="L88" i="7"/>
  <c r="K88" i="7"/>
  <c r="U87" i="7"/>
  <c r="U86" i="7"/>
  <c r="U85" i="7"/>
  <c r="U84" i="7"/>
  <c r="U83" i="7"/>
  <c r="U82" i="7"/>
  <c r="U81" i="7"/>
  <c r="S66" i="7"/>
  <c r="S67" i="7" s="1"/>
  <c r="R66" i="7"/>
  <c r="R67" i="7" s="1"/>
  <c r="Q66" i="7"/>
  <c r="Q67" i="7" s="1"/>
  <c r="P66" i="7"/>
  <c r="P67" i="7" s="1"/>
  <c r="O66" i="7"/>
  <c r="O67" i="7" s="1"/>
  <c r="N66" i="7"/>
  <c r="N67" i="7" s="1"/>
  <c r="M66" i="7"/>
  <c r="M67" i="7" s="1"/>
  <c r="L66" i="7"/>
  <c r="L67" i="7" s="1"/>
  <c r="K66" i="7"/>
  <c r="K67" i="7" s="1"/>
  <c r="U65" i="7"/>
  <c r="U66" i="7" s="1"/>
  <c r="S52" i="7"/>
  <c r="R52" i="7"/>
  <c r="Q52" i="7"/>
  <c r="P52" i="7"/>
  <c r="O52" i="7"/>
  <c r="N52" i="7"/>
  <c r="N53" i="7" s="1"/>
  <c r="M52" i="7"/>
  <c r="M53" i="7" s="1"/>
  <c r="L52" i="7"/>
  <c r="K52" i="7"/>
  <c r="U51" i="7"/>
  <c r="U50" i="7"/>
  <c r="U49" i="7"/>
  <c r="U48" i="7"/>
  <c r="U47" i="7"/>
  <c r="U46" i="7"/>
  <c r="U45" i="7"/>
  <c r="U44" i="7"/>
  <c r="U43" i="7"/>
  <c r="U42" i="7"/>
  <c r="U41" i="7"/>
  <c r="U40" i="7"/>
  <c r="T88" i="6"/>
  <c r="T89" i="6" s="1"/>
  <c r="S88" i="6"/>
  <c r="S89" i="6" s="1"/>
  <c r="Q88" i="6"/>
  <c r="P88" i="6"/>
  <c r="O88" i="6"/>
  <c r="O89" i="6" s="1"/>
  <c r="N88" i="6"/>
  <c r="N89" i="6" s="1"/>
  <c r="M88" i="6"/>
  <c r="L88" i="6"/>
  <c r="K88" i="6"/>
  <c r="K89" i="6" s="1"/>
  <c r="U87" i="6"/>
  <c r="U86" i="6"/>
  <c r="U85" i="6"/>
  <c r="U84" i="6"/>
  <c r="U83" i="6"/>
  <c r="U82" i="6"/>
  <c r="U81" i="6"/>
  <c r="S66" i="6"/>
  <c r="S67" i="6" s="1"/>
  <c r="R66" i="6"/>
  <c r="R67" i="6" s="1"/>
  <c r="Q66" i="6"/>
  <c r="Q67" i="6" s="1"/>
  <c r="P66" i="6"/>
  <c r="P67" i="6" s="1"/>
  <c r="O66" i="6"/>
  <c r="O67" i="6" s="1"/>
  <c r="N66" i="6"/>
  <c r="N67" i="6" s="1"/>
  <c r="M66" i="6"/>
  <c r="M67" i="6" s="1"/>
  <c r="L66" i="6"/>
  <c r="L67" i="6" s="1"/>
  <c r="K66" i="6"/>
  <c r="K67" i="6" s="1"/>
  <c r="U65" i="6"/>
  <c r="U66" i="6" s="1"/>
  <c r="S52" i="6"/>
  <c r="S53" i="6" s="1"/>
  <c r="R52" i="6"/>
  <c r="Q52" i="6"/>
  <c r="Q53" i="6" s="1"/>
  <c r="P52" i="6"/>
  <c r="O52" i="6"/>
  <c r="O53" i="6" s="1"/>
  <c r="N52" i="6"/>
  <c r="N53" i="6" s="1"/>
  <c r="M52" i="6"/>
  <c r="L52" i="6"/>
  <c r="K52" i="6"/>
  <c r="K53" i="6" s="1"/>
  <c r="U51" i="6"/>
  <c r="U50" i="6"/>
  <c r="U49" i="6"/>
  <c r="U48" i="6"/>
  <c r="U47" i="6"/>
  <c r="U46" i="6"/>
  <c r="U45" i="6"/>
  <c r="U44" i="6"/>
  <c r="U43" i="6"/>
  <c r="U42" i="6"/>
  <c r="U41" i="6"/>
  <c r="U40" i="6"/>
  <c r="T88" i="5"/>
  <c r="T89" i="5" s="1"/>
  <c r="S88" i="5"/>
  <c r="S89" i="5" s="1"/>
  <c r="Q88" i="5"/>
  <c r="P88" i="5"/>
  <c r="O88" i="5"/>
  <c r="O89" i="5" s="1"/>
  <c r="N88" i="5"/>
  <c r="N89" i="5" s="1"/>
  <c r="M88" i="5"/>
  <c r="L88" i="5"/>
  <c r="K88" i="5"/>
  <c r="K89" i="5" s="1"/>
  <c r="U87" i="5"/>
  <c r="U86" i="5"/>
  <c r="U85" i="5"/>
  <c r="U84" i="5"/>
  <c r="U83" i="5"/>
  <c r="U82" i="5"/>
  <c r="U81" i="5"/>
  <c r="S66" i="5"/>
  <c r="S67" i="5" s="1"/>
  <c r="R66" i="5"/>
  <c r="R67" i="5" s="1"/>
  <c r="Q66" i="5"/>
  <c r="Q67" i="5" s="1"/>
  <c r="P66" i="5"/>
  <c r="P67" i="5" s="1"/>
  <c r="O66" i="5"/>
  <c r="O67" i="5" s="1"/>
  <c r="N66" i="5"/>
  <c r="N67" i="5" s="1"/>
  <c r="M66" i="5"/>
  <c r="M67" i="5" s="1"/>
  <c r="L66" i="5"/>
  <c r="L67" i="5" s="1"/>
  <c r="K66" i="5"/>
  <c r="K67" i="5" s="1"/>
  <c r="U65" i="5"/>
  <c r="U66" i="5" s="1"/>
  <c r="S52" i="5"/>
  <c r="S53" i="5" s="1"/>
  <c r="R52" i="5"/>
  <c r="R53" i="5" s="1"/>
  <c r="Q52" i="5"/>
  <c r="P52" i="5"/>
  <c r="O52" i="5"/>
  <c r="O53" i="5" s="1"/>
  <c r="N52" i="5"/>
  <c r="M52" i="5"/>
  <c r="M53" i="5" s="1"/>
  <c r="L52" i="5"/>
  <c r="K52" i="5"/>
  <c r="K53" i="5" s="1"/>
  <c r="U51" i="5"/>
  <c r="U50" i="5"/>
  <c r="U49" i="5"/>
  <c r="U48" i="5"/>
  <c r="U47" i="5"/>
  <c r="U46" i="5"/>
  <c r="U45" i="5"/>
  <c r="U44" i="5"/>
  <c r="U43" i="5"/>
  <c r="U42" i="5"/>
  <c r="U41" i="5"/>
  <c r="U40" i="5"/>
  <c r="T88" i="4"/>
  <c r="T89" i="4" s="1"/>
  <c r="S88" i="4"/>
  <c r="S89" i="4" s="1"/>
  <c r="P88" i="4"/>
  <c r="O88" i="4"/>
  <c r="N88" i="4"/>
  <c r="N89" i="4" s="1"/>
  <c r="U87" i="4"/>
  <c r="U85" i="4"/>
  <c r="U84" i="4"/>
  <c r="S66" i="4"/>
  <c r="S67" i="4" s="1"/>
  <c r="O66" i="4"/>
  <c r="O67" i="4" s="1"/>
  <c r="K66" i="4"/>
  <c r="K67" i="4" s="1"/>
  <c r="R52" i="4"/>
  <c r="R53" i="4" s="1"/>
  <c r="O52" i="4"/>
  <c r="O53" i="4" s="1"/>
  <c r="N52" i="4"/>
  <c r="N53" i="4" s="1"/>
  <c r="M52" i="4"/>
  <c r="U51" i="4"/>
  <c r="U49" i="4"/>
  <c r="U48" i="4"/>
  <c r="U47" i="4"/>
  <c r="U46" i="4"/>
  <c r="U43" i="4"/>
  <c r="U42" i="4"/>
  <c r="U40" i="4" l="1"/>
  <c r="K52" i="4"/>
  <c r="L66" i="4"/>
  <c r="L67" i="4" s="1"/>
  <c r="U81" i="4"/>
  <c r="U88" i="4" s="1"/>
  <c r="U89" i="4" s="1"/>
  <c r="U90" i="4" s="1"/>
  <c r="U88" i="11"/>
  <c r="U52" i="11"/>
  <c r="Q53" i="11"/>
  <c r="Q54" i="11" s="1"/>
  <c r="N53" i="11"/>
  <c r="N54" i="11" s="1"/>
  <c r="M54" i="11"/>
  <c r="R54" i="11"/>
  <c r="U88" i="10"/>
  <c r="Q53" i="10"/>
  <c r="Q54" i="10" s="1"/>
  <c r="N53" i="10"/>
  <c r="N54" i="10" s="1"/>
  <c r="M54" i="10"/>
  <c r="U52" i="10"/>
  <c r="U53" i="10" s="1"/>
  <c r="U54" i="10" s="1"/>
  <c r="R53" i="10"/>
  <c r="R54" i="10" s="1"/>
  <c r="T89" i="9"/>
  <c r="T90" i="9" s="1"/>
  <c r="S90" i="9"/>
  <c r="O90" i="9"/>
  <c r="N89" i="9"/>
  <c r="N90" i="9" s="1"/>
  <c r="U88" i="9"/>
  <c r="U89" i="9" s="1"/>
  <c r="U90" i="9" s="1"/>
  <c r="K89" i="9"/>
  <c r="K90" i="9" s="1"/>
  <c r="U67" i="9"/>
  <c r="S69" i="9" s="1"/>
  <c r="S53" i="9"/>
  <c r="S54" i="9" s="1"/>
  <c r="N54" i="9"/>
  <c r="K53" i="9"/>
  <c r="K54" i="9" s="1"/>
  <c r="R53" i="9"/>
  <c r="R54" i="9" s="1"/>
  <c r="O53" i="9"/>
  <c r="O54" i="9" s="1"/>
  <c r="U52" i="9"/>
  <c r="U53" i="9" s="1"/>
  <c r="U54" i="9" s="1"/>
  <c r="U88" i="8"/>
  <c r="U89" i="8" s="1"/>
  <c r="U90" i="8" s="1"/>
  <c r="U52" i="8"/>
  <c r="Q53" i="8"/>
  <c r="Q54" i="8" s="1"/>
  <c r="N53" i="8"/>
  <c r="N54" i="8" s="1"/>
  <c r="M54" i="8"/>
  <c r="R53" i="8"/>
  <c r="R54" i="8" s="1"/>
  <c r="T89" i="7"/>
  <c r="T90" i="7" s="1"/>
  <c r="S90" i="7"/>
  <c r="O90" i="7"/>
  <c r="N89" i="7"/>
  <c r="N90" i="7" s="1"/>
  <c r="U88" i="7"/>
  <c r="U89" i="7" s="1"/>
  <c r="U90" i="7" s="1"/>
  <c r="K89" i="7"/>
  <c r="K90" i="7" s="1"/>
  <c r="U67" i="7"/>
  <c r="S69" i="7" s="1"/>
  <c r="S53" i="7"/>
  <c r="S54" i="7" s="1"/>
  <c r="N54" i="7"/>
  <c r="U52" i="7"/>
  <c r="K53" i="7"/>
  <c r="K54" i="7" s="1"/>
  <c r="R53" i="7"/>
  <c r="R54" i="7" s="1"/>
  <c r="O53" i="7"/>
  <c r="O54" i="7" s="1"/>
  <c r="U88" i="6"/>
  <c r="Q54" i="6"/>
  <c r="N54" i="6"/>
  <c r="U52" i="6"/>
  <c r="U53" i="6" s="1"/>
  <c r="U54" i="6" s="1"/>
  <c r="M53" i="6"/>
  <c r="M54" i="6" s="1"/>
  <c r="R53" i="6"/>
  <c r="R54" i="6" s="1"/>
  <c r="U88" i="5"/>
  <c r="U89" i="5" s="1"/>
  <c r="U90" i="5" s="1"/>
  <c r="U52" i="5"/>
  <c r="U53" i="5" s="1"/>
  <c r="U54" i="5" s="1"/>
  <c r="Q53" i="5"/>
  <c r="Q54" i="5" s="1"/>
  <c r="N53" i="5"/>
  <c r="N54" i="5" s="1"/>
  <c r="M54" i="5"/>
  <c r="R54" i="5"/>
  <c r="T90" i="4"/>
  <c r="O89" i="4"/>
  <c r="O90" i="4" s="1"/>
  <c r="K89" i="4"/>
  <c r="K90" i="4" s="1"/>
  <c r="S54" i="4"/>
  <c r="P53" i="4"/>
  <c r="P54" i="4" s="1"/>
  <c r="K53" i="4"/>
  <c r="K54" i="4" s="1"/>
  <c r="U52" i="4"/>
  <c r="U53" i="4" s="1"/>
  <c r="U54" i="4" s="1"/>
  <c r="O54" i="4"/>
  <c r="L54" i="4"/>
  <c r="U89" i="11"/>
  <c r="U90" i="11" s="1"/>
  <c r="U53" i="11"/>
  <c r="U54" i="11" s="1"/>
  <c r="L53" i="11"/>
  <c r="L54" i="11" s="1"/>
  <c r="P53" i="11"/>
  <c r="P54" i="11" s="1"/>
  <c r="U67" i="11"/>
  <c r="S69" i="11" s="1"/>
  <c r="L89" i="11"/>
  <c r="L90" i="11" s="1"/>
  <c r="P89" i="11"/>
  <c r="P90" i="11" s="1"/>
  <c r="N90" i="11"/>
  <c r="S90" i="11"/>
  <c r="K54" i="11"/>
  <c r="O54" i="11"/>
  <c r="S54" i="11"/>
  <c r="M89" i="11"/>
  <c r="M90" i="11" s="1"/>
  <c r="Q89" i="11"/>
  <c r="Q90" i="11" s="1"/>
  <c r="K90" i="11"/>
  <c r="O90" i="11"/>
  <c r="T90" i="11"/>
  <c r="U89" i="10"/>
  <c r="U90" i="10" s="1"/>
  <c r="L53" i="10"/>
  <c r="L54" i="10" s="1"/>
  <c r="P53" i="10"/>
  <c r="P54" i="10" s="1"/>
  <c r="U67" i="10"/>
  <c r="S69" i="10" s="1"/>
  <c r="L89" i="10"/>
  <c r="L90" i="10" s="1"/>
  <c r="P89" i="10"/>
  <c r="P90" i="10" s="1"/>
  <c r="N90" i="10"/>
  <c r="S90" i="10"/>
  <c r="K54" i="10"/>
  <c r="O54" i="10"/>
  <c r="S54" i="10"/>
  <c r="M89" i="10"/>
  <c r="M90" i="10" s="1"/>
  <c r="Q89" i="10"/>
  <c r="Q90" i="10" s="1"/>
  <c r="K90" i="10"/>
  <c r="O90" i="10"/>
  <c r="T90" i="10"/>
  <c r="M54" i="9"/>
  <c r="Q54" i="9"/>
  <c r="L53" i="9"/>
  <c r="L54" i="9" s="1"/>
  <c r="P53" i="9"/>
  <c r="P54" i="9" s="1"/>
  <c r="L89" i="9"/>
  <c r="L90" i="9" s="1"/>
  <c r="P89" i="9"/>
  <c r="P90" i="9" s="1"/>
  <c r="M89" i="9"/>
  <c r="M90" i="9" s="1"/>
  <c r="Q89" i="9"/>
  <c r="Q90" i="9" s="1"/>
  <c r="U53" i="8"/>
  <c r="U54" i="8" s="1"/>
  <c r="L53" i="8"/>
  <c r="L54" i="8" s="1"/>
  <c r="P53" i="8"/>
  <c r="P54" i="8" s="1"/>
  <c r="U67" i="8"/>
  <c r="S69" i="8" s="1"/>
  <c r="L89" i="8"/>
  <c r="L90" i="8" s="1"/>
  <c r="P89" i="8"/>
  <c r="P90" i="8" s="1"/>
  <c r="N90" i="8"/>
  <c r="S90" i="8"/>
  <c r="K54" i="8"/>
  <c r="O54" i="8"/>
  <c r="S54" i="8"/>
  <c r="M89" i="8"/>
  <c r="M90" i="8" s="1"/>
  <c r="Q89" i="8"/>
  <c r="Q90" i="8" s="1"/>
  <c r="K90" i="8"/>
  <c r="O90" i="8"/>
  <c r="T90" i="8"/>
  <c r="U53" i="7"/>
  <c r="U54" i="7" s="1"/>
  <c r="M54" i="7"/>
  <c r="L53" i="7"/>
  <c r="L54" i="7" s="1"/>
  <c r="P53" i="7"/>
  <c r="P54" i="7" s="1"/>
  <c r="L89" i="7"/>
  <c r="L90" i="7" s="1"/>
  <c r="P89" i="7"/>
  <c r="P90" i="7" s="1"/>
  <c r="Q53" i="7"/>
  <c r="Q54" i="7" s="1"/>
  <c r="M89" i="7"/>
  <c r="M90" i="7" s="1"/>
  <c r="Q89" i="7"/>
  <c r="Q90" i="7" s="1"/>
  <c r="U89" i="6"/>
  <c r="U90" i="6" s="1"/>
  <c r="L53" i="6"/>
  <c r="L54" i="6" s="1"/>
  <c r="P53" i="6"/>
  <c r="P54" i="6" s="1"/>
  <c r="U67" i="6"/>
  <c r="S69" i="6" s="1"/>
  <c r="L89" i="6"/>
  <c r="L90" i="6" s="1"/>
  <c r="P89" i="6"/>
  <c r="P90" i="6" s="1"/>
  <c r="N90" i="6"/>
  <c r="S90" i="6"/>
  <c r="K54" i="6"/>
  <c r="O54" i="6"/>
  <c r="S54" i="6"/>
  <c r="M89" i="6"/>
  <c r="M90" i="6" s="1"/>
  <c r="Q89" i="6"/>
  <c r="Q90" i="6" s="1"/>
  <c r="K90" i="6"/>
  <c r="O90" i="6"/>
  <c r="T90" i="6"/>
  <c r="L53" i="5"/>
  <c r="L54" i="5" s="1"/>
  <c r="P53" i="5"/>
  <c r="P54" i="5" s="1"/>
  <c r="U67" i="5"/>
  <c r="S69" i="5" s="1"/>
  <c r="L89" i="5"/>
  <c r="L90" i="5" s="1"/>
  <c r="P89" i="5"/>
  <c r="P90" i="5" s="1"/>
  <c r="N90" i="5"/>
  <c r="S90" i="5"/>
  <c r="K54" i="5"/>
  <c r="O54" i="5"/>
  <c r="S54" i="5"/>
  <c r="M89" i="5"/>
  <c r="M90" i="5" s="1"/>
  <c r="Q89" i="5"/>
  <c r="Q90" i="5" s="1"/>
  <c r="K90" i="5"/>
  <c r="O90" i="5"/>
  <c r="T90" i="5"/>
  <c r="U67" i="4"/>
  <c r="S69" i="4" s="1"/>
  <c r="L89" i="4"/>
  <c r="L90" i="4" s="1"/>
  <c r="P89" i="4"/>
  <c r="P90" i="4" s="1"/>
  <c r="N90" i="4"/>
  <c r="S90" i="4"/>
  <c r="N54" i="4"/>
  <c r="R54" i="4"/>
  <c r="M53" i="4"/>
  <c r="M54" i="4" s="1"/>
  <c r="Q53" i="4"/>
  <c r="Q54" i="4" s="1"/>
  <c r="M89" i="4"/>
  <c r="M90" i="4" s="1"/>
  <c r="Q89" i="4"/>
  <c r="Q90" i="4" s="1"/>
  <c r="T88" i="1"/>
  <c r="S88" i="1"/>
  <c r="Q88" i="1"/>
  <c r="Q89" i="1" s="1"/>
  <c r="Q90" i="1" s="1"/>
  <c r="P88" i="1"/>
  <c r="P89" i="1" s="1"/>
  <c r="P90" i="1" s="1"/>
  <c r="O88" i="1"/>
  <c r="N88" i="1"/>
  <c r="M88" i="1"/>
  <c r="M89" i="1" s="1"/>
  <c r="M90" i="1" s="1"/>
  <c r="L88" i="1"/>
  <c r="L89" i="1" s="1"/>
  <c r="L90" i="1" s="1"/>
  <c r="K88" i="1"/>
  <c r="K89" i="1" s="1"/>
  <c r="U87" i="1"/>
  <c r="U86" i="1"/>
  <c r="U85" i="1"/>
  <c r="U84" i="1"/>
  <c r="U83" i="1"/>
  <c r="U82" i="1"/>
  <c r="U81" i="1"/>
  <c r="S66" i="1"/>
  <c r="S67" i="1" s="1"/>
  <c r="U65" i="1"/>
  <c r="U88" i="1" l="1"/>
  <c r="U89" i="1" s="1"/>
  <c r="U90" i="1" s="1"/>
  <c r="M95" i="11"/>
  <c r="Q57" i="11"/>
  <c r="M95" i="10"/>
  <c r="Q57" i="10"/>
  <c r="M95" i="9"/>
  <c r="Q57" i="9"/>
  <c r="M95" i="8"/>
  <c r="Q57" i="8"/>
  <c r="M95" i="7"/>
  <c r="Q57" i="7"/>
  <c r="M95" i="6"/>
  <c r="Q57" i="6"/>
  <c r="M95" i="5"/>
  <c r="Q57" i="5"/>
  <c r="M95" i="4"/>
  <c r="Q57" i="4"/>
  <c r="T89" i="1"/>
  <c r="T90" i="1" s="1"/>
  <c r="O89" i="1"/>
  <c r="O90" i="1" s="1"/>
  <c r="K90" i="1"/>
  <c r="S89" i="1"/>
  <c r="S90" i="1" s="1"/>
  <c r="N89" i="1"/>
  <c r="N90" i="1" s="1"/>
  <c r="S52" i="1"/>
  <c r="R52" i="1"/>
  <c r="Q52" i="1"/>
  <c r="P52" i="1"/>
  <c r="O52" i="1"/>
  <c r="N52" i="1"/>
  <c r="M52" i="1"/>
  <c r="L52" i="1"/>
  <c r="K52" i="1"/>
  <c r="U51" i="1"/>
  <c r="U50" i="1"/>
  <c r="U49" i="1"/>
  <c r="U48" i="1"/>
  <c r="U47" i="1"/>
  <c r="U46" i="1"/>
  <c r="U45" i="1"/>
  <c r="U44" i="1"/>
  <c r="U43" i="1"/>
  <c r="U42" i="1"/>
  <c r="U41" i="1"/>
  <c r="U40" i="1"/>
  <c r="U52" i="1" l="1"/>
  <c r="S53" i="1"/>
  <c r="S54" i="1" s="1"/>
  <c r="L66" i="1" l="1"/>
  <c r="L67" i="1" s="1"/>
  <c r="M66" i="1"/>
  <c r="M67" i="1" s="1"/>
  <c r="N66" i="1"/>
  <c r="N67" i="1" s="1"/>
  <c r="O66" i="1"/>
  <c r="O67" i="1" s="1"/>
  <c r="P66" i="1"/>
  <c r="P67" i="1" s="1"/>
  <c r="Q66" i="1"/>
  <c r="Q67" i="1" s="1"/>
  <c r="R66" i="1"/>
  <c r="R67" i="1" s="1"/>
  <c r="U66" i="1"/>
  <c r="U67" i="1" s="1"/>
  <c r="S69" i="1" s="1"/>
  <c r="K66" i="1"/>
  <c r="K67" i="1" s="1"/>
  <c r="M53" i="1" l="1"/>
  <c r="M54" i="1" s="1"/>
  <c r="N53" i="1"/>
  <c r="N54" i="1" s="1"/>
  <c r="Q53" i="1"/>
  <c r="Q54" i="1" s="1"/>
  <c r="R53" i="1"/>
  <c r="R54" i="1" s="1"/>
  <c r="U53" i="1" l="1"/>
  <c r="U54" i="1" s="1"/>
  <c r="O53" i="1"/>
  <c r="O54" i="1" s="1"/>
  <c r="K53" i="1"/>
  <c r="K54" i="1" s="1"/>
  <c r="P53" i="1"/>
  <c r="P54" i="1" s="1"/>
  <c r="L53" i="1"/>
  <c r="L54" i="1" s="1"/>
  <c r="Q57" i="1" l="1"/>
  <c r="M95" i="1"/>
</calcChain>
</file>

<file path=xl/comments1.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2.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3.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4.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5.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6.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7.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8.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comments9.xml><?xml version="1.0" encoding="utf-8"?>
<comments xmlns="http://schemas.openxmlformats.org/spreadsheetml/2006/main">
  <authors>
    <author>Klefas Krzysztof</author>
    <author>Kurzępa Iwona</author>
  </authors>
  <commentList>
    <comment ref="B32" authorId="0" shapeId="0">
      <text>
        <r>
          <rPr>
            <b/>
            <sz val="10"/>
            <color indexed="81"/>
            <rFont val="Arial"/>
            <family val="2"/>
            <charset val="238"/>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shapeId="0">
      <text>
        <r>
          <rPr>
            <b/>
            <sz val="10"/>
            <color indexed="81"/>
            <rFont val="Tahoma"/>
            <family val="2"/>
            <charset val="238"/>
          </rPr>
          <t>Niepotrzebne skreślić</t>
        </r>
        <r>
          <rPr>
            <sz val="10"/>
            <color indexed="81"/>
            <rFont val="Tahoma"/>
            <family val="2"/>
            <charset val="238"/>
          </rPr>
          <t xml:space="preserve">
</t>
        </r>
      </text>
    </comment>
    <comment ref="S32" authorId="1" shapeId="0">
      <text>
        <r>
          <rPr>
            <b/>
            <sz val="10"/>
            <color indexed="81"/>
            <rFont val="Tahoma"/>
            <family val="2"/>
            <charset val="238"/>
          </rPr>
          <t>Niepotrzebne skreślić</t>
        </r>
      </text>
    </comment>
    <comment ref="B35" authorId="1" shapeId="0">
      <text>
        <r>
          <rPr>
            <b/>
            <sz val="10"/>
            <color indexed="81"/>
            <rFont val="Tahoma"/>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color indexed="81"/>
            <rFont val="Tahoma"/>
            <family val="2"/>
            <charset val="238"/>
          </rPr>
          <t xml:space="preserve">
</t>
        </r>
      </text>
    </comment>
    <comment ref="B36" authorId="0" shapeId="0">
      <text>
        <r>
          <rPr>
            <b/>
            <sz val="10"/>
            <color indexed="81"/>
            <rFont val="Arial"/>
            <family val="2"/>
            <charset val="238"/>
          </rPr>
          <t>Należy wypełnić poz. 2, w przypadku gdy liczba uczniów danych klas w roku szkolnym 2018/2019 ulegnie zwiększeniu w stosunku do liczby uczniów danych klas w roku szkolnym 2017/2018.</t>
        </r>
      </text>
    </comment>
    <comment ref="B37" authorId="0" shapeId="0">
      <text>
        <r>
          <rPr>
            <b/>
            <sz val="10"/>
            <color indexed="81"/>
            <rFont val="Arial"/>
            <family val="2"/>
            <charset val="238"/>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shapeId="0">
      <text>
        <r>
          <rPr>
            <b/>
            <sz val="10"/>
            <color indexed="81"/>
            <rFont val="Arial"/>
            <family val="2"/>
            <charset val="238"/>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shapeId="0">
      <text>
        <r>
          <rPr>
            <b/>
            <sz val="10"/>
            <color indexed="81"/>
            <rFont val="Arial"/>
            <family val="2"/>
            <charset val="238"/>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shapeId="0">
      <text>
        <r>
          <rPr>
            <b/>
            <sz val="10"/>
            <color indexed="81"/>
            <rFont val="Tahoma"/>
            <family val="2"/>
            <charset val="238"/>
          </rPr>
          <t>Niepotrzebne skreślić</t>
        </r>
        <r>
          <rPr>
            <sz val="10"/>
            <color indexed="81"/>
            <rFont val="Tahoma"/>
            <family val="2"/>
            <charset val="238"/>
          </rPr>
          <t xml:space="preserve">
</t>
        </r>
      </text>
    </comment>
    <comment ref="S61" authorId="1" shapeId="0">
      <text>
        <r>
          <rPr>
            <b/>
            <sz val="10"/>
            <color indexed="81"/>
            <rFont val="Tahoma"/>
            <family val="2"/>
            <charset val="238"/>
          </rPr>
          <t>Niepotrzebne skreślić</t>
        </r>
      </text>
    </comment>
    <comment ref="B73" authorId="0" shapeId="0">
      <text>
        <r>
          <rPr>
            <b/>
            <sz val="10"/>
            <color indexed="81"/>
            <rFont val="Arial"/>
            <family val="2"/>
            <charset val="238"/>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shapeId="0">
      <text>
        <r>
          <rPr>
            <b/>
            <sz val="10"/>
            <color indexed="81"/>
            <rFont val="Tahoma"/>
            <family val="2"/>
            <charset val="238"/>
          </rPr>
          <t>Niepotrzebne skreślić</t>
        </r>
        <r>
          <rPr>
            <sz val="10"/>
            <color indexed="81"/>
            <rFont val="Tahoma"/>
            <family val="2"/>
            <charset val="238"/>
          </rPr>
          <t xml:space="preserve">
</t>
        </r>
      </text>
    </comment>
    <comment ref="S73" authorId="1" shapeId="0">
      <text>
        <r>
          <rPr>
            <b/>
            <sz val="10"/>
            <color indexed="81"/>
            <rFont val="Tahoma"/>
            <family val="2"/>
            <charset val="238"/>
          </rPr>
          <t>Niepotrzebne skreślić</t>
        </r>
      </text>
    </comment>
    <comment ref="B76" authorId="1" shapeId="0">
      <text>
        <r>
          <rPr>
            <b/>
            <sz val="10"/>
            <color indexed="81"/>
            <rFont val="Tahoma"/>
            <family val="2"/>
            <charset val="238"/>
          </rPr>
          <t>Należy wypełnić poz. 1, w przypadku gdy w roku szkolnym 2017/2018 szkoły zapewniły uczniom komplety podręczników lub materiałów edukacyjnych podlegające refundacji z dotacji celowej w 2018 r.</t>
        </r>
      </text>
    </comment>
    <comment ref="B77" authorId="1" shapeId="0">
      <text>
        <r>
          <rPr>
            <b/>
            <sz val="10"/>
            <color indexed="81"/>
            <rFont val="Tahoma"/>
            <family val="2"/>
            <charset val="238"/>
          </rPr>
          <t>Należy wypełnić poz. 2, w przypadku gdy w roku szkolnym 2017/2018 szkoły zapewniły uczniom komplety materiałów ćwiczeniowych podlegające refundacji z dotacji celowej w 2018 r.</t>
        </r>
      </text>
    </comment>
    <comment ref="B78" authorId="1" shapeId="0">
      <text>
        <r>
          <rPr>
            <b/>
            <sz val="10"/>
            <color indexed="81"/>
            <rFont val="Tahoma"/>
            <family val="2"/>
            <charset val="238"/>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shapeId="0">
      <text>
        <r>
          <rPr>
            <b/>
            <sz val="10"/>
            <color indexed="81"/>
            <rFont val="Tahoma"/>
            <family val="2"/>
            <charset val="238"/>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 ref="B80" authorId="1" shapeId="0">
      <text>
        <r>
          <rPr>
            <b/>
            <sz val="10"/>
            <color indexed="81"/>
            <rFont val="Tahoma"/>
            <family val="2"/>
            <charset val="238"/>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color indexed="81"/>
            <rFont val="Tahoma"/>
            <family val="2"/>
            <charset val="238"/>
          </rPr>
          <t xml:space="preserve">
</t>
        </r>
      </text>
    </comment>
  </commentList>
</comments>
</file>

<file path=xl/sharedStrings.xml><?xml version="1.0" encoding="utf-8"?>
<sst xmlns="http://schemas.openxmlformats.org/spreadsheetml/2006/main" count="1098" uniqueCount="239">
  <si>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</si>
  <si>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</si>
  <si>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</si>
  <si>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</si>
  <si>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</si>
  <si>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</si>
  <si>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</si>
  <si>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</si>
  <si>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</si>
  <si>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</si>
  <si>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</si>
  <si>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</si>
  <si>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</si>
  <si>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</si>
  <si>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</si>
  <si>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</si>
  <si>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</si>
  <si>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niepełnosprawnych intelektualnie w stopniu lekkim</t>
  </si>
  <si>
    <t>niepełnosprawnych intelektualnie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</si>
  <si>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</si>
  <si>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</si>
  <si>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</si>
  <si>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</si>
  <si>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</si>
  <si>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Klasa VII</t>
  </si>
  <si>
    <t>Klasa VIII</t>
  </si>
  <si>
    <t>słabowidzących, o których mowa odpowiednio w art. 55 ust. 6 pkt 1 ustawy z dnia  27 października 2017 r. o finansowania zadań oświatowych  (Dz. U. z  2017 r, poz. 2203),  zwanej dalej „ustawą”</t>
  </si>
  <si>
    <t>słabowidzących, o których mowa odpowiednio w art. 55 ust. 6 pkt 2 ustawy</t>
  </si>
  <si>
    <t xml:space="preserve">niewidomych, o których mowa odpowiednio w art. 55 ust. 6 pkt 1 ustawy </t>
  </si>
  <si>
    <t xml:space="preserve">niewidomych, o których mowa odpowiednio  w art. 55 ust. 6 pkt 3 ustawy </t>
  </si>
  <si>
    <r>
      <t xml:space="preserve">aktualizacja informacji </t>
    </r>
    <r>
      <rPr>
        <b/>
        <vertAlign val="superscript"/>
        <sz val="9"/>
        <color theme="1"/>
        <rFont val="Arial"/>
        <family val="2"/>
        <charset val="238"/>
      </rPr>
      <t>**)</t>
    </r>
  </si>
  <si>
    <t>Wyszczególnienie</t>
  </si>
  <si>
    <t>Prognozowana liczba uczniów danych klas w roku szkolnym 2018/2019</t>
  </si>
  <si>
    <t>, z tego:</t>
  </si>
  <si>
    <t xml:space="preserve">-         wydatki bieżące </t>
  </si>
  <si>
    <t xml:space="preserve">-         wydatki majątkowe </t>
  </si>
  <si>
    <t>Koszty obsługi zadania (1% kwoty wskazanej w poz. 18) po zaokrągleniu w dół do pełnych groszy</t>
  </si>
  <si>
    <t>Wnioskowana kwota dotacji (suma kwot wskazanych w poz. 18 i 19)</t>
  </si>
  <si>
    <t>Koszty obsługi zadania (1% kwoty wskazanej w poz. 2) po zaokrągleniu w dół do pełnych groszy</t>
  </si>
  <si>
    <t>Wnioskowana kwota dotacji (suma kwot wskazanych w poz. 2 i 3)</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</si>
  <si>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</si>
  <si>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Liczba uczniów danych klas, którym szkoły w roku szkolnym 2017/2018 ze środków dotacji celowej zapewniły komplety podręczników lub materiałów edukacyjnych, dostosowanych do potrzeb edukacyjnych i możliwości psychofizycznych uczniów niepełnosprawnych</t>
  </si>
  <si>
    <t>Liczba uczniów danych klas, którym szkoły w roku szkolnym 2017/2018 ze środków dotacji celowej zapewniły komplety materiałów ćwiczeniowych dostosowanych do potrzeb edukacyjnych i możliwości psychofizycznych uczniów niepełnosprawnych</t>
  </si>
  <si>
    <t>Koszty obsługi zadania (1% kwoty wskazanej w poz. 13) po zaokrągleniu w dół do pełnych groszy</t>
  </si>
  <si>
    <t>Wnioskowana kwota dotacji (suma kwot wskazanych w poz. 13 i 14)</t>
  </si>
  <si>
    <t xml:space="preserve">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2018 r.*)
</t>
  </si>
  <si>
    <r>
      <t xml:space="preserve">Dotyczy </t>
    </r>
    <r>
      <rPr>
        <sz val="10"/>
        <color theme="1"/>
        <rFont val="Times New Roman"/>
        <family val="1"/>
        <charset val="238"/>
      </rPr>
      <t>uczniów</t>
    </r>
    <r>
      <rPr>
        <sz val="11"/>
        <color theme="1"/>
        <rFont val="Times New Roman"/>
        <family val="1"/>
        <charset val="238"/>
      </rPr>
      <t>:</t>
    </r>
  </si>
  <si>
    <t>I. Dotacja celowa na wyposażenie szkół w podręczniki lub materiały edukacyjne, dostosowane do potrzeb edukacyjnych i możliwości psychofizycznych uczniów niepełnosprawnych posiadających orzeczenie o potrzebie kształcenia specjalnego</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</si>
  <si>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</si>
  <si>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</si>
  <si>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Liczba uczniów klas I, III, IV, VI i VII szkół podstawowych lub klas III dotychczasowych gimnazjów, dla których istnieje konieczność zapewnienia kompletów podręczników lub materiałów edukacyjnych, dostosowanych do potrzeb edukacyjnych i możliwości psychofizycznych uczniów niepełnosprawnych w związku z przekazaniem takich kompletów wcześniej innej szkole</t>
  </si>
  <si>
    <t>Środki niezbędne na wyposażenie szkół w podręczniki lub materiały edukacyjne (suma kwot wskazanych w poz. 6-17)</t>
  </si>
  <si>
    <t>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20, kol. 12) wynosi</t>
  </si>
  <si>
    <t>II. Dotacja celowa na wyposażenie szkół w materiały ćwiczeniowe dostosowane do potrzeb edukacyjnych i możliwości psychofizycznych uczniów niepełnosprawnych posiadających orzeczenie o potrzebie kształcenia specjalnego</t>
  </si>
  <si>
    <t>Szkoły podstawowe/szkoły artystyczne realizujące kształcenie ogólne w zakresie szkoły podstawowej</t>
  </si>
  <si>
    <t>Dotychczasowe gimnazja/szkoły artystyczne realizujące kształcenie ogólne w zakresie dotychczasowego gimnazjum</t>
  </si>
  <si>
    <t>Łączna kwota dotacji celowej na wyposażenie szkół w materiały ćwiczeniowe dostosowane do potrzeb edukacyjnych i możliwości psychofizycznych uczniów niepełnosprawnych posiadających orzeczenie o potrzebie kształcenia specjalnego, w tym koszty obsługi zadania (poz. 2 kol. 12) wynosi</t>
  </si>
  <si>
    <t>III. Dotacja celowa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</si>
  <si>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</si>
  <si>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</si>
  <si>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podlegające refundacji (suma kwot wskazanych w poz. 6-12)
</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</si>
  <si>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uwzgledniająca kwoty refundacji</t>
  </si>
  <si>
    <t xml:space="preserve">Suma kwot wskazanych w pkt I (poz. 20, kol. 12 ), pkt II (poz. 4, kol. 12) i pkt III (poz. 15, kol. 13) </t>
  </si>
  <si>
    <t>………….………................................</t>
  </si>
  <si>
    <t>data sporządzenia</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</si>
  <si>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</si>
  <si>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</si>
  <si>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</si>
  <si>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</si>
  <si>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</si>
  <si>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</si>
  <si>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t>Załącznik nr 5</t>
  </si>
  <si>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(2,00) tj. kwoty 148,50 zł na ucznia</t>
    </r>
  </si>
  <si>
    <r>
      <t xml:space="preserve">Środki niezbędne na wyposażenie szkoły w podręczniki lub materiały edukacyjne dla liczby uczniów wskazanej w poz. 1 (kwota ta nie może być wyższa od iloczynu liczby uczniów wskazanej odpowiednio w: 
</t>
    </r>
    <r>
      <rPr>
        <b/>
        <i/>
        <sz val="10"/>
        <color rgb="FFFF0000"/>
        <rFont val="Arial"/>
        <family val="2"/>
        <charset val="238"/>
      </rPr>
      <t>- poz. 1, kol. 7 oraz kwoty 178,20 zł na ucznia oraz wskaźnika  (2,30) tj. kwoty 409,86 zł na ucznia,
- poz. 1, kol. 10 oraz kwoty 247,50 zł na ucznia oraz wskaźnika  (2,30) tj. kwoty 569,25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</si>
  <si>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(2,00)  tj. kwoty 148,50 zł na ucznia</t>
    </r>
  </si>
  <si>
    <r>
      <t>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t>
    </r>
    <r>
      <rPr>
        <b/>
        <sz val="10"/>
        <color theme="1"/>
        <rFont val="Arial"/>
        <family val="2"/>
        <charset val="238"/>
      </rPr>
      <t xml:space="preserve"> </t>
    </r>
    <r>
      <rPr>
        <b/>
        <i/>
        <sz val="10"/>
        <color rgb="FFFF0000"/>
        <rFont val="Arial"/>
        <family val="2"/>
        <charset val="238"/>
      </rPr>
      <t>oraz kwoty 24,75 zł na ucznia oraz wskaźnika  (2,00)  tj. 49,50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</si>
  <si>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rgb="FFFF0000"/>
        <rFont val="Arial"/>
        <family val="2"/>
        <charset val="238"/>
      </rPr>
      <t xml:space="preserve">- poz. 2, kol. 6 i 8 oraz kwoty 138,60 zł na ucznia oraz wskaźnika  (2,30)  tj. kwoty 318,78 zł na ucznia,
- poz. 2, kol. 9 i 11 oraz kwoty 247,50 zł na ucznia oraz wskaźnika  (2,30)  tj. kwoty 569,25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</si>
  <si>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(2,00) tj. kwoty 148,50 zł na ucznia</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</si>
  <si>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(2,00) tj. kwoty 49,50 zł na ucznia</t>
    </r>
  </si>
  <si>
    <r>
      <t xml:space="preserve">Środki niezbędne na wyposażenie szkoły w podręczniki lub materiały edukacyjne dla liczby uczniów wskazanej w poz. 3 (kwota ta nie może być wyższa od iloczynu liczby uczniów wskazanej odpowiednio w: 
</t>
    </r>
    <r>
      <rPr>
        <b/>
        <i/>
        <sz val="10"/>
        <color rgb="FFFF0000"/>
        <rFont val="Arial"/>
        <family val="2"/>
        <charset val="238"/>
      </rPr>
      <t>- poz. 3, kol. 6 i 8 oraz kwoty 138,60 zł na ucznia oraz wskaźnika (2,30) tj. kwoty 318,78 zł na ucznia,
- poz. 3, kol. 9 i 11 oraz kwoty 247,50 zł na ucznia oraz wskaźnika  (2,30) tj. kwoty 569,25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</si>
  <si>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(2,00) tj. kwoty 148,50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</si>
  <si>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rgb="FFFF0000"/>
        <rFont val="Arial"/>
        <family val="2"/>
        <charset val="238"/>
      </rPr>
      <t>oraz kwoty 24,75 zł na ucznia oraz wskaźnika  (2,00) tj. kwoty 49,50 zł na ucznia</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</si>
  <si>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10"/>
        <color rgb="FFFF0000"/>
        <rFont val="Arial"/>
        <family val="2"/>
        <charset val="238"/>
      </rPr>
      <t>- poz. 4, kol. 6 i 8 oraz kwoty 138,60 zł na ucznia oraz wskaźnika  (2,30) tj. kwoty 318,78 zł na ucznia,
- poz. 4, kol. 9 i 11 oraz kwoty 247,50 zł na ucznia oraz wskaźnika  (2,30) tj. kwoty 569,25 zł na ucznia</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</si>
  <si>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 oraz kwoty 74,25 zł na ucznia oraz wskaźnika (2,00) tj. kwoty 148,50 zł na ucznia,
- poz. 5, kol. 5 oraz kwoty 24,75 zł na ucznia oraz wskaźnika  (2,00) tj. kwoty 49,50 zł na ucznia,
- poz. 5, kol. 6 i 8 oraz kwoty 138,60 zł na ucznia oraz wskaźnika  (2,30) tj. kwoty 318,78 zł na ucznia,
- poz. 5, kol. 9 i 11 oraz kwoty 247,50 zł na ucznia oraz wskaźnika  (2,30) tj. 569,25 zł na ucznia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</si>
  <si>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(2,00) tj. kwoty 148,50 zł na ucznia</t>
    </r>
  </si>
  <si>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oraz wskaźnika)          </t>
  </si>
  <si>
    <r>
      <t xml:space="preserve">Środki niezbędne na wyposażenie szkoły w komplety podręczników lub materiałów edukacyjnych dla liczby uczniów wskazanej w poz. 1 (kwota ta nie może być wyższa od iloczynu liczby uczniów wskazanej odpowiednio w: 
</t>
    </r>
    <r>
      <rPr>
        <b/>
        <i/>
        <sz val="10"/>
        <color rgb="FFFF0000"/>
        <rFont val="Arial"/>
        <family val="2"/>
        <charset val="238"/>
      </rPr>
      <t xml:space="preserve">- poz. 1, kol. 6–8 oraz kwoty 138,60 zł na ucznia oraz wskaźnika  (2,00) tj. kwoty 277,20 zł na ucznia,
- poz. 1, kol. 9, 11 i 12 oraz kwoty 247,50 zł na ucznia oraz wskaźnika  (2,00) tj. kwoty 495,00 zl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</si>
  <si>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poz. 2, kol. 3–5 oraz kwoty 49,50 zł na ucznia oraz wskaźnika  (2,50)  tj. kwoty 123,75 zl na ucznia,
- poz. 2, kol. 6–9, 11 i 12 oraz kwoty 24,75 zł na ucznia oraz wskaźnika  (2,50) tj. kwoty 61,88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</si>
  <si>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(2,00) tj. 49,50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</si>
  <si>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10"/>
        <color rgb="FFFF0000"/>
        <rFont val="Arial"/>
        <family val="2"/>
        <charset val="238"/>
      </rPr>
      <t xml:space="preserve">- poz. 4, kol. 3 oraz kwoty 74,25 zł na ucznia oraz wskaźnika  (2,00) tj. kwoty 148,50 zl na ucznia,
- poz. 4, kol. 6–8 oraz kwoty 138,60 zł na ucznia oraz wskaźnika (2,00) tj. kwoty 277,20 zł na ucznia,
- poz. 4, kol. 9, 11 i 12 oraz kwoty 247,50 zł na ucznia oraz wskaźnika  (2,00)  tj. kwoty 495,00 zł na ucznia
</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</si>
  <si>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3–5 oraz kwoty 49,50 zł na ucznia oraz wskaźnika  (2,50) tj. kwoty 123,75 zl na ucznia,
- poz. 5, kol. 6–9, 11 i 12 oraz kwoty 24,75 zł na ucznia oraz wskaźnika  (2,50) tj. kwoty 61,88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</si>
  <si>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(2,00) tj. kwoty 148,50 zł na ucznia</t>
    </r>
  </si>
  <si>
    <r>
      <t xml:space="preserve">Środki niezbędne na wyposażenie szkoły w podręczniki lub materiały edukacyjne dla liczby uczniów wskazanej w poz. 1 (kwota ta nie może być wyższa od iloczynu liczby uczniów wskazanej odpowiednio w: 
</t>
    </r>
    <r>
      <rPr>
        <b/>
        <i/>
        <sz val="10"/>
        <color rgb="FFFF0000"/>
        <rFont val="Arial"/>
        <family val="2"/>
        <charset val="238"/>
      </rPr>
      <t xml:space="preserve">- poz. 1, kol. 7 oraz kwoty 178,20 zł na ucznia oraz wskaźnika  (2,00) tj. 356,40 zł na ucznia,
- poz. 1, kol. 10 oraz kwoty 247,50 zł na ucznia oraz wskaźnika  2,00) tj. kwoty 495,00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</si>
  <si>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(2,00) tj. kwoty 148,50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</si>
  <si>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oraz wskaźnika)  </t>
    </r>
    <r>
      <rPr>
        <b/>
        <sz val="10"/>
        <color rgb="FFFF0000"/>
        <rFont val="Arial"/>
        <family val="2"/>
        <charset val="238"/>
      </rPr>
      <t>St. umiarkowany nie przysługują podręczniki</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</si>
  <si>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rgb="FFFF0000"/>
        <rFont val="Arial"/>
        <family val="2"/>
        <charset val="238"/>
      </rPr>
      <t>- poz. 2, kol. 6 i 8 oraz kwoty 138,60 zł na ucznia oraz wskaźnika  (2,00) tj. kwoty 277,20 zł na ucznia,
- poz. 2, kol. 9 i 11 oraz kwoty 247,50 zł na ucznia oraz wskaźnika  (2,00) tj. kwoty 495,00 zł na ucznia</t>
    </r>
    <r>
      <rPr>
        <sz val="10"/>
        <color theme="1"/>
        <rFont val="Arial"/>
        <family val="2"/>
        <charset val="238"/>
      </rPr>
      <t xml:space="preserve">
</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</si>
  <si>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oraz wskaźnika)  </t>
    </r>
    <r>
      <rPr>
        <sz val="10"/>
        <color rgb="FFFF0000"/>
        <rFont val="Arial"/>
        <family val="2"/>
        <charset val="238"/>
      </rPr>
      <t>dla kasy III SP  s</t>
    </r>
    <r>
      <rPr>
        <b/>
        <sz val="10"/>
        <color rgb="FFFF0000"/>
        <rFont val="Arial"/>
        <family val="2"/>
        <charset val="238"/>
      </rPr>
      <t>t. umiarkowany nie przysługują podręczniki</t>
    </r>
  </si>
  <si>
    <r>
      <t xml:space="preserve">Środki niezbędne na wyposażenie szkoły w podręczniki lub materiały edukacyjne dla liczby uczniów wskazanej w poz. 3 (kwota ta nie może być wyższa od iloczynu liczby uczniów wskazanej odpowiednio w: 
</t>
    </r>
    <r>
      <rPr>
        <b/>
        <i/>
        <sz val="10"/>
        <color rgb="FFFF0000"/>
        <rFont val="Arial"/>
        <family val="2"/>
        <charset val="238"/>
      </rPr>
      <t>- poz. 3, kol. 6 i 8 oraz kwoty 138,60 zł na ucznia oraz wskaźnika  (2,00) tj. kwoty 277,20 zł na ucznia,
- poz. 3, kol. 9 i 11 oraz kwoty 247,50 zł na ucznia oraz wskaźnika  (2,00) tj. kwoty 495,00 zł na ucznia</t>
    </r>
    <r>
      <rPr>
        <sz val="10"/>
        <color theme="1"/>
        <rFont val="Arial"/>
        <family val="2"/>
        <charset val="238"/>
      </rPr>
      <t xml:space="preserve">
</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</si>
  <si>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oraz wskaźnika)
</t>
    </r>
    <r>
      <rPr>
        <b/>
        <i/>
        <sz val="10"/>
        <color rgb="FFFF0000"/>
        <rFont val="Arial"/>
        <family val="2"/>
        <charset val="238"/>
      </rPr>
      <t>St. umiarkowany nie przysługują podręczniki</t>
    </r>
  </si>
  <si>
    <r>
      <t xml:space="preserve">Środki niezbędne na wyposażenie szkoły w komplety podręczników lub materiałów edukacyjnych dla liczby uczniów wskazanej w poz. 4 (kwota ta nie może być wyższa od iloczynu liczby uczniów wskazanej odpowiednio w: 
</t>
    </r>
    <r>
      <rPr>
        <b/>
        <i/>
        <sz val="10"/>
        <color rgb="FFFF0000"/>
        <rFont val="Arial"/>
        <family val="2"/>
        <charset val="238"/>
      </rPr>
      <t xml:space="preserve">- poz. 4, kol. 6 i 8 oraz kwoty 138,60 zł na ucznia oraz wskaźnika  (2,00) tj. kwoty 277,20 zl na ucznia,
- poz. 4, kol. 9 i 11 oraz kwoty 247,50 zł na ucznia oraz wskaźnika  (2,00) tj. kwoty 495,00 zl na ucznia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</si>
  <si>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poz. 5, kol. 3 oraz kwoty 74,25 zł na ucznia oraz wskaźnika  (2,00) tj. kwoty 148,50 zł na ucznia,
- poz. 5, kol. 6 i 8 oraz kwoty 138,60 zł na ucznia oraz wskaźnika  (2,00) tj. kwoty 277,20 zł na ucznia,
- poz. 5, kol. 9 i 11 oraz kwoty 247,50 zł na ucznia oraz wskaźnika  (2,00) tj. kwoty 495,00 zł na ucznia</t>
    </r>
    <r>
      <rPr>
        <sz val="10"/>
        <color theme="1"/>
        <rFont val="Arial"/>
        <family val="2"/>
        <charset val="238"/>
      </rPr>
      <t xml:space="preserve">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</si>
  <si>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poz. 1, kol. 3 -5 oraz kwoty 49,50 zł na ucznia oraz wskaźnika  (2,50) tj. kwoty 123,75 zl na ucznia,
- poz. 1, kol. 6–11 oraz kwoty 24,75 zł na ucznia oraz wskaźnika  (2,50) tj. kwoty 61,88 zł na ucznia</t>
    </r>
    <r>
      <rPr>
        <sz val="10"/>
        <color theme="1"/>
        <rFont val="Arial"/>
        <family val="2"/>
        <charset val="238"/>
      </rPr>
      <t xml:space="preserve">
</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</si>
  <si>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(2,00) tj. kwoty 49,50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</si>
  <si>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10"/>
        <color rgb="FFFF0000"/>
        <rFont val="Arial"/>
        <family val="2"/>
        <charset val="238"/>
      </rPr>
      <t>- poz. 1, kol. 6–8 oraz kwoty 138,60 zł na ucznia oraz wskaźnika (2,30) tj. kwoty 318,78 zł na ucznia,
- poz. 1, kol. 9, 11 i 12 oraz kwoty 247,50 zł na ucznia oraz wskaźnika  (2,30) tj. kwoty 569,25 zł na ucznia</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</si>
  <si>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xml:space="preserve">- poz. 2, kol. 3–5 oraz kwoty 49,50 zł na ucznia oraz wskaźnika  (2,50) tj. kwoty 123,75 zł na ucznia,
- poz. 2, kol. 6–9, 11 i 12 oraz kwoty 24,75 zł na ucznia oraz wskaźnika  (2,50)  tj. kwoty 61,88 zł na ucznia
</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</si>
  <si>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(2,30) tj. kwoty 56,92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</si>
  <si>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10"/>
        <color rgb="FFFF0000"/>
        <rFont val="Arial"/>
        <family val="2"/>
        <charset val="238"/>
      </rPr>
      <t xml:space="preserve">- poz. 4, kol. 3 oraz kwoty 74,25 zł na ucznia oraz wskaźnika  (2,00) tj 148,50 zł na ucznia,
- poz. 4, kol. 4 i 5 oraz kwoty 24,75 zł na ucznia oraz wskaźnika (2,00) tj. kwoty 49,50 zł na ucznia,
- poz. 4, kol. 6–8 oraz kwoty 138,60 zł na ucznia oraz wskaźnika (2,30) tj. kwoty 318,78 zł na ucznia,
- poz. 4, kol. 9, 11 i 12 oraz kwoty 247,50 zł na ucznia oraz wskaźnika  (2,30) tj. kwoty 569,25 zł na ucznia
</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</si>
  <si>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poz. 5, kol. 3–5 oraz kwoty 49,50 zł na ucznia oraz wskaźnika  (2,50) tj. kwoty 123,75 zł na ucznia,
- poz. 5, kol. 6–9, 11 i 12 oraz kwoty 24,75 zł na ucznia oraz wskaźnika  (2,50) tj. kwoty 61,88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</si>
  <si>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(2,60) tj. kwoty 193,05 zł na ucznia</t>
    </r>
  </si>
  <si>
    <r>
      <t xml:space="preserve">Środki niezbędne na wyposażenie szkoły w podręczniki lub materiały edukacyjne dla liczby uczniów wskazanej w poz. 1 (kwota ta nie może być wyższa od iloczynu liczby uczniów wskazanej odpowiednio w: 
</t>
    </r>
    <r>
      <rPr>
        <b/>
        <i/>
        <sz val="10"/>
        <color rgb="FFFF0000"/>
        <rFont val="Arial"/>
        <family val="2"/>
        <charset val="238"/>
      </rPr>
      <t xml:space="preserve">- poz. 1, kol. 7 oraz kwoty 178,20 zł na ucznia oraz wskaźnika  (2,60) tj. kwoty 463,32 zł na ucznia,
- poz. 1, kol. 10 oraz kwoty 247,50 zł na ucznia oraz wskaźnika  (2,60) tj. kwoty 643,50 zł na ucznia)
</t>
    </r>
    <r>
      <rPr>
        <sz val="10"/>
        <color theme="1"/>
        <rFont val="Arial"/>
        <family val="2"/>
        <charset val="238"/>
      </rPr>
      <t xml:space="preserve">
</t>
    </r>
  </si>
  <si>
    <r>
      <t>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t>
    </r>
    <r>
      <rPr>
        <b/>
        <sz val="10"/>
        <color rgb="FFFF0000"/>
        <rFont val="Arial"/>
        <family val="2"/>
        <charset val="238"/>
      </rPr>
      <t xml:space="preserve"> oraz </t>
    </r>
    <r>
      <rPr>
        <b/>
        <i/>
        <sz val="10"/>
        <color rgb="FFFF0000"/>
        <rFont val="Arial"/>
        <family val="2"/>
        <charset val="238"/>
      </rPr>
      <t xml:space="preserve">kwoty 74,25 zł na ucznia oraz wskaźnika  (2,60) tj. kwoty 193,05 zl na ucznia </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</si>
  <si>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rgb="FFFF0000"/>
        <rFont val="Arial"/>
        <family val="2"/>
        <charset val="238"/>
      </rPr>
      <t>oraz kwoty 24,75 zł na ucznia oraz wskaźnika  (2,60) tj. kwoty 64,35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</si>
  <si>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rgb="FFFF0000"/>
        <rFont val="Arial"/>
        <family val="2"/>
        <charset val="238"/>
      </rPr>
      <t>- poz. 2, kol. 6 i 8 oraz kwoty 138,60 zł na ucznia oraz wskaźnika  (2,60) tj. kwoty 360,36 zł na ucznia,
- poz. 2, kol. 9 i 11 oraz kwoty 247,50 zł na ucznia oraz wskaźnika (2,60) tj. kwoty 643,50 zl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</si>
  <si>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(2,60) tj. kwoty 193,05 zł na ucznia</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</si>
  <si>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(2,60) tj. kwoty 64,35 zl na ucznia</t>
    </r>
  </si>
  <si>
    <r>
      <t xml:space="preserve">Środki niezbędne na wyposażenie szkoły w podręczniki lub materiały edukacyjne dla liczby uczniów wskazanej w poz. 3 (kwota ta nie może być wyższa od iloczynu liczby uczniów wskazanej odpowiednio w: 
</t>
    </r>
    <r>
      <rPr>
        <b/>
        <i/>
        <sz val="10"/>
        <color rgb="FFFF0000"/>
        <rFont val="Arial"/>
        <family val="2"/>
        <charset val="238"/>
      </rPr>
      <t xml:space="preserve">- poz. 3, kol. 6 i 8 oraz kwoty 138,60 zł na ucznia oraz wskaźnika  (2,60) tj. kwoty 360,36 zł na ucznia,
- poz. 3, kol. 9 i 11 oraz kwoty 247,50 zł na ucznia oraz wskaźnika  (2,60)  tj. 643,50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</si>
  <si>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( 2,60) tj. kwoty 193,05 zl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</si>
  <si>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rgb="FFFF0000"/>
        <rFont val="Arial"/>
        <family val="2"/>
        <charset val="238"/>
      </rPr>
      <t>oraz kwoty 24,75 zł na ucznia oraz wskaźnika  (2,60) tj. 64,35 zł na ucznia</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</si>
  <si>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10"/>
        <color rgb="FFFF0000"/>
        <rFont val="Arial"/>
        <family val="2"/>
        <charset val="238"/>
      </rPr>
      <t xml:space="preserve">- poz. 4, kol. 6 i 8 oraz kwoty 138,60 zł na ucznia oraz wskaźnika  (2,60) tj. kwoty 360,36 zł na ucznia,
- poz. 4, kol. 9 i 11 oraz kwoty 247,50 zł na ucznia oraz wskaźnika  (2,60) tj kwoty 643,50 zł na ucznia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</si>
  <si>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 oraz kwoty 74,25 zł na ucznia oraz wskaźnika  (2,60) tj. kwoty 193,05 zł na ucznia,
- poz. 5, kol. 5 oraz kwoty 24,75 zł na ucznia oraz wskaźnika  (2,60) tj. kwoty 64,35 zł na ucznia,
- poz. 5, kol. 6 i 8 oraz kwoty 138,60 zł na ucznia oraz wskaźnika  (2,60) tj. kwoty 360,36 zł na ucznia,
- poz. 5, kol. 9 i 11 oraz kwoty 247,50 zł na ucznia oraz wskaźnika  (2,60) tj. kwoty  643,50 zł na ucznia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</si>
  <si>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xml:space="preserve">- poz. 1, kol. 3-5 oraz kwoty 49,50 zł na ucznia oraz wskaźnika  (2,80) tj. kwoty 138,60 zł na ucznia,
- poz. 1, kol. 6–11 oraz kwoty 24,75 zł na ucznia oraz wskaźnika  (2,80) tj. kwoty 69,30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</si>
  <si>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(2,60) tj kwoty 193,05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</si>
  <si>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(2,60) tj. kwoty 64,35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</si>
  <si>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10"/>
        <color rgb="FFFF0000"/>
        <rFont val="Arial"/>
        <family val="2"/>
        <charset val="238"/>
      </rPr>
      <t xml:space="preserve">- poz. 1, kol. 6–8 oraz kwoty 138,60 zł na ucznia oraz wskaźnika  (2,60) tj. kwoty 360,36 zł na ucznia,
- poz. 1, kol. 9, 11 i 12 oraz kwoty 247,50 zł na ucznia oraz wskaźnika  (2,60) tj. kwoty 643,50 zl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</si>
  <si>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xml:space="preserve">- poz. 2, kol. 3–5 oraz kwoty 49,50 zł na ucznia oraz wskaźnika  (2,80)  tj. kwoty 138,60 zł na ucznia,
- poz. 2, kol. 6–9, 11 i 12 oraz kwoty 24,75 zł na ucznia oraz wskaźnika  (2,80)  tj. kwoty 69,30 zł na ucznia
</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</si>
  <si>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(2,60) tj. kwoty 64,35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</si>
  <si>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poz. 4, kol. 3 oraz kwoty 74,25 zł na ucznia oraz wskaźnika  (2,60) tj. kwoty 193,05 zł  na ucznia,
- poz. 4, kol. 4 i 5 oraz kwoty 24,75 zł na ucznia oraz wskaźnika  (2,60) tj. kwoty 64,35 zł na ucznia,
- poz. 4, kol. 6–8 oraz kwoty 138,60 zł na ucznia oraz wskaźnika  (2,60) tj. kwoty 360,36zł na ucznia,
- poz. 4, kol. 9, 11 i 12 oraz kwoty 247,50 zł na ucznia oraz wskaźnika  ( 2,60) tj. kwoty 643,50 zł na ucznia</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</si>
  <si>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poz. 5, kol. 3–5 oraz kwoty 49,50 zł na ucznia oraz wskaźnika  (2,80)  tj. kwoty 138,60 zl na ucznia,
- poz. 5, kol. 6–9, 11 i 12 oraz kwoty 24,75 zł na ucznia oraz wskaźnika  (2,60) tj. kwoty 69,30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</si>
  <si>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(2,00)  tj. kwoty 148,50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</si>
  <si>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rgb="FFFF0000"/>
        <rFont val="Arial"/>
        <family val="2"/>
        <charset val="238"/>
      </rPr>
      <t>oraz kwoty 24,75 zł na ucznia oraz wskaźnika  (2,00) tj. kwoty 49,50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</si>
  <si>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rgb="FFFF0000"/>
        <rFont val="Arial"/>
        <family val="2"/>
        <charset val="238"/>
      </rPr>
      <t xml:space="preserve">- poz. 2, kol. 6 i 8 oraz kwoty 138,60 zł na ucznia oraz wskaźnika  (2,30) tj. kwoty 318,78 zł na ucznia,
- poz. 2, kol. 9 i 11 oraz kwoty 247,50 zł na ucznia oraz wskaźnika  (2,30) tj. kwoty 569,25 zł na ucznia
</t>
    </r>
    <r>
      <rPr>
        <sz val="10"/>
        <color theme="1"/>
        <rFont val="Arial"/>
        <family val="2"/>
        <charset val="238"/>
      </rPr>
      <t xml:space="preserve">
</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</si>
  <si>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( 2,00)  tj. kwoty 49,50 zł na ucznia</t>
    </r>
  </si>
  <si>
    <r>
      <t xml:space="preserve">Środki niezbędne na wyposażenie szkoły w podręczniki lub materiały edukacyjne dla liczby uczniów wskazanej w poz. 3 (kwota ta nie może być wyższa od iloczynu liczby uczniów wskazanej odpowiednio w: 
</t>
    </r>
    <r>
      <rPr>
        <b/>
        <i/>
        <sz val="10"/>
        <color rgb="FFFF0000"/>
        <rFont val="Arial"/>
        <family val="2"/>
        <charset val="238"/>
      </rPr>
      <t>- poz. 3, kol. 6 i 8 oraz kwoty 138,60 zł na ucznia oraz wskaźnika  (2,30) tj. kwoty 318,78 zł na ucznia,
- poz. 3, kol. 9 i 11 oraz kwoty 247,50 zł na ucznia oraz wskaźnika  (2,30) tj. kwoty 569,25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</si>
  <si>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(2,00) tj kwoty 148,50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</si>
  <si>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t>
    </r>
    <r>
      <rPr>
        <b/>
        <sz val="10"/>
        <color theme="1"/>
        <rFont val="Arial"/>
        <family val="2"/>
        <charset val="238"/>
      </rPr>
      <t>iloczynu liczby uczniów wskazanej w poz. 4, kol. 5</t>
    </r>
    <r>
      <rPr>
        <b/>
        <i/>
        <sz val="10"/>
        <color rgb="FFFF0000"/>
        <rFont val="Arial"/>
        <family val="2"/>
        <charset val="238"/>
      </rPr>
      <t xml:space="preserve"> oraz kwoty 24,75 zł na ucznia oraz wskaźnika  (2,00) tj. kwoty 49,50 zł na ucznia</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</si>
  <si>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10"/>
        <color rgb="FFFF0000"/>
        <rFont val="Arial"/>
        <family val="2"/>
        <charset val="238"/>
      </rPr>
      <t>- poz. 4, kol. 6 i 8 oraz kwoty 138,60 zł na ucznia oraz wskaźnika,  (2,30) tj. kwoty 318,78 zł na ucznia
- poz. 4, kol. 9 i 11 oraz kwoty 247,50 zł na ucznia oraz wskaźnika  (2,30) tj kwoty 569,25 zł na ucznia</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</si>
  <si>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poz. 5, kol. 3 oraz kwoty 74,25 zł na ucznia oraz wskaźnika  (2,00) tj. kwoty 148,50 zł na ucznia,
- poz. 5, kol. 5 oraz kwoty 24,75 zł na ucznia oraz wskaźnika  (2,00) tj. kwoty 49,50 zł na ucznia,
- poz. 5, kol. 6 i 8 oraz kwoty 138,60 zł na ucznia oraz wskaźnika  (2,30) tj. kwoty 318,78 zł na ucznia,
- poz. 5, kol. 9 i 11 oraz kwoty 247,50 zł na ucznia oraz wskaźnika  (2,30)  tj. kwoty 569,25 zl na ucznia</t>
    </r>
    <r>
      <rPr>
        <b/>
        <i/>
        <sz val="10"/>
        <color rgb="FFFF0000"/>
        <rFont val="Arial"/>
        <family val="2"/>
        <charset val="238"/>
      </rPr>
      <t xml:space="preserve">
</t>
    </r>
  </si>
  <si>
    <r>
      <t xml:space="preserve">Środki niezbędne na wyposażenie szkoły w materiały ćwiczeniowe dla liczby uczniów wskazanej w poz.1 (kwota ta nie może być wyższa od iloczynu liczby uczniów wskazanej odpowiednio w: 
</t>
    </r>
    <r>
      <rPr>
        <b/>
        <i/>
        <sz val="9"/>
        <color rgb="FFFF0000"/>
        <rFont val="Arial"/>
        <family val="2"/>
        <charset val="238"/>
      </rPr>
      <t>- poz. 1, kol. 3-5 oraz kwoty 49,50 zł na ucznia oraz wskaźnika  (2,50) tj. kwoty 123,75 zł na ucznia,
- poz. 1, kol. 6–11 oraz</t>
    </r>
    <r>
      <rPr>
        <b/>
        <i/>
        <sz val="10"/>
        <color rgb="FFFF0000"/>
        <rFont val="Arial"/>
        <family val="2"/>
        <charset val="238"/>
      </rPr>
      <t xml:space="preserve"> kwoty 24,75 zł na ucznia oraz wskaźnika  (2,50) tj kwoty 61,88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</si>
  <si>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(2,00) tj. kwoty 148,50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</si>
  <si>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(2,00) tj. kwoty 49,50 zl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</si>
  <si>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9"/>
        <color rgb="FFFF0000"/>
        <rFont val="Arial"/>
        <family val="2"/>
        <charset val="238"/>
      </rPr>
      <t xml:space="preserve">- poz. 1, kol. 6–8 oraz kwoty 138,60 zł na ucznia oraz wskaźnika  (2,30) tj. kwoty 318,78 zł na ucznia,
- poz. 1, kol. 9, 11 i 12 oraz kwoty 247,50 zł na ucznia oraz wskaźnika  (2,30) tj. kwoty 569,25 zł na ucznia
</t>
    </r>
    <r>
      <rPr>
        <sz val="9"/>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</si>
  <si>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poz. 2, kol. 3–5 oraz kwoty 49,50 zł na ucznia oraz wskaźnika  (2,50) tj  kwoty 123,75 zł na ucznia,</t>
    </r>
    <r>
      <rPr>
        <b/>
        <i/>
        <sz val="10"/>
        <color theme="1"/>
        <rFont val="Arial"/>
        <family val="2"/>
        <charset val="238"/>
      </rPr>
      <t xml:space="preserve">
</t>
    </r>
    <r>
      <rPr>
        <b/>
        <i/>
        <sz val="10"/>
        <color rgb="FFFF0000"/>
        <rFont val="Arial"/>
        <family val="2"/>
        <charset val="238"/>
      </rPr>
      <t xml:space="preserve">- poz. 2, kol. 6–9, 11 i 12 oraz kwoty 24,75 zł na ucznia oraz wskaźnika  (2,50) tj. kwoty 61,88 zł na ucznia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</si>
  <si>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poz. 4, kol. 3 oraz kwoty 74,25 zł na ucznia oraz wskaźnika  (2,00) tj. kwoty 148,50 zł na ucznia,
- poz. 4, kol. 4 i 5 oraz kwoty 24,75 zł na ucznia oraz wskaźnika  (2,00) tj. kwoty 49,50 zł na ucznia,
- poz. 4, kol. 6–8 oraz kwoty 138,60 zł na ucznia oraz wskaźnika  (2,30) tj. kwoty 318,78 zł na ucznia,
- poz. 4, kol. 9, 11 i 12 oraz kwoty 247,50 zł na ucznia oraz wskaźnika  (2,30) tj. kwoty 569,25 zł na ucznia</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</si>
  <si>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3–5 oraz kwoty 49,50 zł na ucznia oraz wskaźnika  (2,50) tj. kwoty 123,75 zł na ucznia,
- poz. 5, kol. 6–9, 11 i 12 oraz kwoty 24,75 zł na ucznia oraz wskaźnika  (2,50) tj.  kwoty 61,88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</si>
  <si>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(2,40) tj. kwoty 178,20 zł na ucznia</t>
    </r>
  </si>
  <si>
    <r>
      <t xml:space="preserve">Środki niezbędne na wyposażenie szkoły w podręczniki lub materiały edukacyjne dla liczby uczniów wskazanej w poz. 1 (kwota ta nie może być wyższa od iloczynu liczby uczniów wskazanej odpowiednio w: 
</t>
    </r>
    <r>
      <rPr>
        <b/>
        <i/>
        <sz val="10"/>
        <color rgb="FFFF0000"/>
        <rFont val="Arial"/>
        <family val="2"/>
        <charset val="238"/>
      </rPr>
      <t>- poz. 1, kol. 7 oraz kwoty 178,20 zł na ucznia oraz wskaźnika  (2,40) tj. kwoty  427,68 zł na ucznia,
- poz. 1, kol. 10 oraz kwoty 247,50 zł na ucznia oraz wskaźnika  (2,40) tj. kwoty 594,00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</si>
  <si>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(2,40)  tj. kwoty 178,20 zł na ucznia</t>
    </r>
  </si>
  <si>
    <r>
      <t>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t>
    </r>
    <r>
      <rPr>
        <b/>
        <i/>
        <sz val="10"/>
        <color rgb="FFFF0000"/>
        <rFont val="Arial"/>
        <family val="2"/>
        <charset val="238"/>
      </rPr>
      <t xml:space="preserve"> oraz kwoty 24,75 zł na ucznia oraz wskaźnika  (2,40) tj. kwoty 59,40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</si>
  <si>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10"/>
        <color rgb="FFFF0000"/>
        <rFont val="Arial"/>
        <family val="2"/>
        <charset val="238"/>
      </rPr>
      <t xml:space="preserve">- poz. 2, kol. 6 i 8 oraz kwoty 138,60 zł na ucznia oraz wskaźnika  (2,40) tj. kwoty 332,64 zł na ucznia,
- poz. 2, kol. 9 i 11 oraz kwoty 247,50 zł na ucznia oraz wskaźnika  (2,40) tj. kwoty 594,00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</si>
  <si>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(2,40) tj. kwoty 178,20 zł na ucznia</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</si>
  <si>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(2,40) tj. kwoty 59,40 zł na ucznia</t>
    </r>
  </si>
  <si>
    <r>
      <t xml:space="preserve">Środki niezbędne na wyposażenie szkoły w podręczniki lub materiały edukacyjne dla liczby uczniów wskazanej w poz. 3 (kwota ta nie może być wyższa od iloczynu liczby uczniów wskazanej odpowiednio w: 
</t>
    </r>
    <r>
      <rPr>
        <b/>
        <i/>
        <sz val="10"/>
        <color rgb="FFFF0000"/>
        <rFont val="Arial"/>
        <family val="2"/>
        <charset val="238"/>
      </rPr>
      <t>- poz. 3, kol. 6 i 8 oraz kwoty 138,60 zł na ucznia oraz wskaźnika  (2,40) tj. kwoty 332,64 zł na ucznia,
- poz. 3, kol. 9 i 11 oraz kwoty 247,50 zł na ucznia oraz wskaźnika  (2,40) tj. kwoty 594,00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</si>
  <si>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(2,40)  tj. kwoty 178,20 zł na ucznia</t>
    </r>
  </si>
  <si>
    <r>
      <t>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t>
    </r>
    <r>
      <rPr>
        <b/>
        <sz val="10"/>
        <color theme="1"/>
        <rFont val="Arial"/>
        <family val="2"/>
        <charset val="238"/>
      </rPr>
      <t xml:space="preserve"> </t>
    </r>
    <r>
      <rPr>
        <b/>
        <i/>
        <sz val="10"/>
        <color rgb="FFFF0000"/>
        <rFont val="Arial"/>
        <family val="2"/>
        <charset val="238"/>
      </rPr>
      <t>oraz kwoty 24,75 zł na ucznia oraz wskaźnika( 2,40) tj. kwoty 59,40 zl na ucznia</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</si>
  <si>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10"/>
        <color rgb="FFFF0000"/>
        <rFont val="Arial"/>
        <family val="2"/>
        <charset val="238"/>
      </rPr>
      <t>- poz. 4, kol. 6 i 8 oraz kwoty 138,60 zł na ucznia oraz wskaźnika  (2,40) tj. kwoty 332,64 zł na ucznia,
- poz. 4, kol. 9 i 11 oraz kwoty 247,50 zł na ucznia oraz wskaźnika  (2,40) tj. kwoty 594,00 zl na ucznia</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</si>
  <si>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 oraz kwoty 74,25 zł na ucznia oraz wskaźnika  (2,40) tj. kwoty 178,20 zł na ucznia,
- poz. 5, kol. 5 oraz kwoty 24,75 zł na ucznia oraz wskaźnika  (2,40) tj. kwoty 59,40 zł na ucznia,
- poz. 5, kol. 6 i 8 oraz kwoty 138,60 zł na ucznia oraz wskaźnika  (2,40) tj. kwoty 332,64 zł na ucznia,
- poz. 5, kol. 9 i 11 oraz kwoty 247,50 zł na ucznia oraz wskaźnika  (2,40)  tj. kwoty 594,00 zł na ucznia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</si>
  <si>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xml:space="preserve">- poz. 1, kol. 3- 5 oraz kwoty 49,50 zł na ucznia oraz wskaźnika  (2,60) tj. kwoty 128,70 zł na ucznia,
- poz. 1, kol. 6–11 oraz kwoty 24,75 zł na ucznia oraz wskaźnika  ( 2,60)  tj. kwoty 64,35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</si>
  <si>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(2,40) tj.  kwoty 178,20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</si>
  <si>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(2,40) tj. kwoty 59,40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</si>
  <si>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10"/>
        <color rgb="FFFF0000"/>
        <rFont val="Arial"/>
        <family val="2"/>
        <charset val="238"/>
      </rPr>
      <t xml:space="preserve">- poz. 1, kol. 6–8 oraz kwoty 138,60 zł na ucznia oraz wskaźnika  (2,40) tj kwoty 332,64  zł na ucznia,
- poz. 1, kol. 9, 11 i 12 oraz kwoty 247,50 zł na ucznia oraz wskaźnika  (2,40) tj. kwoty 594,00 zł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</si>
  <si>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xml:space="preserve">- poz. 2, kol. 3–5 oraz kwoty 49,50 zł na ucznia oraz wskaźnika  (2,60)  tj. kwoty 128,70 zł na ucznia,
- poz. 2, kol. 6–9, 11 i 12 oraz kwoty 24,75 zł na ucznia oraz wskaźnika  (2,60) tj. kwoty 64,35 zł na ucznia
</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</si>
  <si>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(2,40) tj. kwoty 59,40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</si>
  <si>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poz. 4, kol. 3 oraz kwoty 74,25 zł na ucznia oraz wskaźnika  (2,40) tj. 178,20 zł na ucznia,
- poz. 4, kol. 4 i 5 oraz kwoty 24,75 zł na ucznia oraz wskaźnika  (2,40) tj. kwoty 59,40 zł na ucznia,
- poz. 4, kol. 6–8 oraz kwoty 138,60 zł na ucznia oraz wskaźnika  (2,40) tj. kwoty 332,64 zł na ucznia,
- poz. 4, kol. 9, 11 i 12 oraz kwoty 247,50 zł na ucznia oraz wskaźnika  (2,40) tj. kwoty 594,00 zł</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</si>
  <si>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poz. 5, kol. 3–5 oraz kwoty 49,50 zł na ucznia oraz wskaźnika  (2,60) tj. kwoty 128,70 zł na ucznia,
- poz. 5, kol. 6–9, 11 i 12 oraz kwoty 24,75 zł na ucznia oraz wskaźnika  (2,60) tj. kwoty 64,35 zł na ucznia</t>
    </r>
    <r>
      <rPr>
        <b/>
        <i/>
        <sz val="10"/>
        <color rgb="FFFF0000"/>
        <rFont val="Arial"/>
        <family val="2"/>
        <charset val="238"/>
      </rPr>
      <t xml:space="preserve">
</t>
    </r>
    <r>
      <rPr>
        <sz val="10"/>
        <color theme="1"/>
        <rFont val="Arial"/>
        <family val="2"/>
        <charset val="238"/>
      </rPr>
      <t xml:space="preserve">
</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</si>
  <si>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rgb="FFFF0000"/>
        <rFont val="Arial"/>
        <family val="2"/>
        <charset val="238"/>
      </rPr>
      <t>oraz kwoty 24,75 zł na ucznia oraz wskaźnika  (2,00) tj kwoty 49,50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</si>
  <si>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9"/>
        <color rgb="FFFF0000"/>
        <rFont val="Arial"/>
        <family val="2"/>
        <charset val="238"/>
      </rPr>
      <t>- poz. 2, kol. 6 i 8 oraz kwoty 138,60 zł na ucznia oraz wskaźnika  (2,30) tj. kwoty 318,78 zł na ucznia,
- poz. 2, kol. 9 i 11 oraz kwoty 247,50 zł na ucznia oraz wskaźnika  2,30) tj. kwoty 569,25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</si>
  <si>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(2,00)  tj. kwoty 148,50 zł na ucznia</t>
    </r>
  </si>
  <si>
    <r>
      <t>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t>
    </r>
    <r>
      <rPr>
        <b/>
        <i/>
        <sz val="10"/>
        <color rgb="FFFF0000"/>
        <rFont val="Arial"/>
        <family val="2"/>
        <charset val="238"/>
      </rPr>
      <t xml:space="preserve"> oraz kwoty 24,75 zł na ucznia oraz wskaźnika  (2,00) tj. kwoty 49,50 zł na ucznia</t>
    </r>
  </si>
  <si>
    <r>
      <t xml:space="preserve">Środki niezbędne na wyposażenie szkoły w podręczniki lub materiały edukacyjne dla liczby uczniów wskazanej w poz. 3 (kwota ta nie może być wyższa od iloczynu liczby uczniów wskazanej odpowiednio w: 
</t>
    </r>
    <r>
      <rPr>
        <b/>
        <i/>
        <sz val="9"/>
        <color rgb="FFFF0000"/>
        <rFont val="Arial"/>
        <family val="2"/>
        <charset val="238"/>
      </rPr>
      <t>- poz. 3, kol. 6 i 8 oraz kwoty 138,60 zł na ucznia oraz wskaźnika  (2,30) tj. kwoty 318,78 zł  na ucznia,
- poz. 3, kol. 9 i 11 oraz kwoty 247,50 zł na ucznia oraz wskaźnika  (2,30)  tj. kwoty 569,25 zł na ucznia</t>
    </r>
    <r>
      <rPr>
        <b/>
        <i/>
        <sz val="10"/>
        <color rgb="FFFF0000"/>
        <rFont val="Arial"/>
        <family val="2"/>
        <charset val="238"/>
      </rPr>
      <t xml:space="preserve">
</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</si>
  <si>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9"/>
        <color rgb="FFFF0000"/>
        <rFont val="Arial"/>
        <family val="2"/>
        <charset val="238"/>
      </rPr>
      <t>- poz. 4, kol. 6 i 8 oraz kwoty 138,60 zł na ucznia oraz wskaźnika  (2,30) tj. kwoty 318,78 zł na ucznia,
- poz. 4, kol. 9 i 11 oraz kwoty 247,50 zł na ucznia oraz wskaźnika  (2,30) tj. kwoty 569,25 zł na ucznia</t>
    </r>
    <r>
      <rPr>
        <sz val="9"/>
        <color theme="1"/>
        <rFont val="Arial"/>
        <family val="2"/>
        <charset val="238"/>
      </rPr>
      <t xml:space="preserve">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</si>
  <si>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xml:space="preserve">- poz. 5, kol. 3 oraz kwoty 74,25 zł na ucznia oraz wskaźnika  (2,00) tj. kwoty 148,50 zł na ucznia,
- poz. 5, kol. 5 oraz kwoty 24,75 zł na ucznia oraz wskaźnika  (2,00) tj. kwoty 49,50 zł na ucznia,
- poz. 5, kol. 6 i 8 oraz kwoty 138,60 zł na ucznia oraz wskaźnika  (2,30) tj. kwoty 318,78 zł na ucznia,
- poz. 5, kol. 9 i 11 oraz kwoty 247,50 zł na ucznia oraz wskaźnika  (2,30) tj. kwoty 569,25 zł na ucznia
</t>
    </r>
  </si>
  <si>
    <r>
      <t>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t>
    </r>
    <r>
      <rPr>
        <b/>
        <i/>
        <sz val="10"/>
        <color rgb="FFFF0000"/>
        <rFont val="Arial"/>
        <family val="2"/>
        <charset val="238"/>
      </rPr>
      <t xml:space="preserve"> oraz kwoty 24,75 zł na ucznia oraz wskaźnika  (2,00) tj. kwoty 49,50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</si>
  <si>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9"/>
        <color rgb="FFFF0000"/>
        <rFont val="Arial"/>
        <family val="2"/>
        <charset val="238"/>
      </rPr>
      <t>- poz. 1, kol. 6–8 oraz kwoty 138,60 zł na ucznia oraz wskaźnika  (2,30) tj. kwoty 318,78 zł na ucznia,
- poz. 1, kol. 9, 11 i 12 oraz kwoty 247,50 zł na ucznia oraz wskaźnika  (2,30) tj. kwoty 569,25 zł na ucznia</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</si>
  <si>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9"/>
        <color rgb="FFFF0000"/>
        <rFont val="Arial"/>
        <family val="2"/>
        <charset val="238"/>
      </rPr>
      <t>- poz. 2, kol. 3–5 oraz kwoty 49,50 zł na ucznia oraz wskaźnika  (2,50) tj. kwoty 123,75 zł na ucznia,
- poz. 2, kol. 6–9, 11 i 12 oraz kwoty 24,75 zł na ucznia oraz wskaźnika  (2,50)  tj. kwoty 61,88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</si>
  <si>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(2,30) tj kwoty  56,92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</si>
  <si>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poz. 4, kol. 3 oraz kwoty 74,25 zł na ucznia oraz wskaźnika  (2,00) tj. kwoty 148,50 zł na ucznia,
- poz. 4, kol. 4 i 5 oraz kwoty 24,75 zł na ucznia oraz wskaźnika  (2,00) tj. kwoty 49,50 zł na ucznia,
- poz. 4, kol. 6–8 oraz kwoty 138,60 zł na ucznia oraz wskaźnika  (2,30) tj. kwoty 318,78 zł na ucznia,
- poz. 4, kol. 9, 11 i 12 oraz kwoty 247,50 zł na ucznia oraz wskaźnika  (2,30)  tj. kwoty 569,25 zł na ucznia</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</si>
  <si>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(8,00) tj. kwoty 594,00 zł na ucznia</t>
    </r>
  </si>
  <si>
    <r>
      <t xml:space="preserve">Środki niezbędne na wyposażenie szkoły w podręczniki lub materiały edukacyjne dla liczby uczniów wskazanej w poz. 1 (kwota ta nie może być wyższa od iloczynu liczby uczniów wskazanej odpowiednio w: 
</t>
    </r>
    <r>
      <rPr>
        <b/>
        <i/>
        <sz val="9"/>
        <color rgb="FFFF0000"/>
        <rFont val="Arial"/>
        <family val="2"/>
        <charset val="238"/>
      </rPr>
      <t>- poz. 1, kol. 7 oraz kwoty 178,20 zł na ucznia oraz wskaźnika  (8,00) tj. kwoty 1425,60 zł na ucznia,
- poz. 1, kol. 10 oraz kwoty 247,50 zł na ucznia oraz wskaźnika  (8,00)  tj. kwoty 1980,00 zł na ucznia</t>
    </r>
    <r>
      <rPr>
        <b/>
        <i/>
        <sz val="10"/>
        <color rgb="FFFF0000"/>
        <rFont val="Arial"/>
        <family val="2"/>
        <charset val="238"/>
      </rPr>
      <t xml:space="preserve">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</si>
  <si>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(8,00) tj. kwoty 594,00 zł na ucznia</t>
    </r>
  </si>
  <si>
    <r>
      <t>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t>
    </r>
    <r>
      <rPr>
        <b/>
        <i/>
        <sz val="10"/>
        <color rgb="FFFF0000"/>
        <rFont val="Arial"/>
        <family val="2"/>
        <charset val="238"/>
      </rPr>
      <t xml:space="preserve"> oraz kwoty 24,75 zł na ucznia oraz wskaźnika  (8,00) tj kwoty 198,00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</si>
  <si>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9"/>
        <color rgb="FFFF0000"/>
        <rFont val="Arial"/>
        <family val="2"/>
        <charset val="238"/>
      </rPr>
      <t>- poz. 2, kol. 6 i 8 oraz kwoty 138,60 zł na ucznia oraz wskaźnika  (8,00) tj. kwoty 1108,80 zł na ucznia,
- poz. 2, kol. 9 i 11 oraz kwoty 247,50 zł na ucznia oraz wskaźnika  (8,00)  tj. kwoty 1980,00 zł na ucznia</t>
    </r>
    <r>
      <rPr>
        <b/>
        <i/>
        <sz val="10"/>
        <color rgb="FFFF0000"/>
        <rFont val="Arial"/>
        <family val="2"/>
        <charset val="238"/>
      </rPr>
      <t xml:space="preserve">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</si>
  <si>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(8,00) tj. kwoty 594,00 zł na ucznia</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</si>
  <si>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(8,00) tj. kwoty 198,00 zł na ucznia</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</si>
  <si>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(8,00) tj. kwoty 594,00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</si>
  <si>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rgb="FFFF0000"/>
        <rFont val="Arial"/>
        <family val="2"/>
        <charset val="238"/>
      </rPr>
      <t xml:space="preserve">oraz kwoty 24,75 zł na ucznia oraz wskaźnika  (8,00)  tj. kwoty 198,00 zł na ucznia
</t>
    </r>
  </si>
  <si>
    <r>
      <t xml:space="preserve">Środki niezbędne na wyposażenie szkoły w komplety podręczników lub materiałów edukacyjnych dla liczby uczniów wskazanej w poz. 4 (kwota ta nie może być wyższa od iloczynu liczby uczniów wskazanej odpowiednio w: 
</t>
    </r>
    <r>
      <rPr>
        <b/>
        <i/>
        <sz val="9"/>
        <color rgb="FFFF0000"/>
        <rFont val="Arial"/>
        <family val="2"/>
        <charset val="238"/>
      </rPr>
      <t xml:space="preserve">- poz. 4, kol. 6 i 8 oraz kwoty 138,60 zł na ucznia oraz wskaźnika  (8,00) tj. kwoty 1108,80 zł na ucznia,
- poz. 4, kol. 9 i 11 oraz kwoty 247,50 zł na ucznia oraz wskaźnika  (8,00)  tj. kwoty 1980,00 zł na ucznia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</si>
  <si>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poz. 5, kol. 3 oraz kwoty 74,25 zł na ucznia oraz wskaźnika  (8,00) tj. kwoty 594,00 zł na ucznia,
- poz. 5, kol. 5 oraz kwoty 24,75 zł na ucznia oraz wskaźnika  (8,00) tj. kwoty 198,00 zł na ucznia,
- poz. 5, kol. 6 i 8 oraz kwoty 138,60 zł na ucznia oraz wskaźnika  (8,00) tj. kwoty 1108,80 zł na ucznia,
- poz. 5, kol. 9 i 11 oraz kwoty 247,50 zł na ucznia oraz wskaźnika  (8,00) tj. kwoty 1980,00 zł na ucznia</t>
    </r>
    <r>
      <rPr>
        <sz val="10"/>
        <color theme="1"/>
        <rFont val="Arial"/>
        <family val="2"/>
        <charset val="238"/>
      </rPr>
      <t xml:space="preserve">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</si>
  <si>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xml:space="preserve">- poz. 1, kol. 3-5 oraz kwoty 49,50 zł na ucznia oraz wskaźnika  (8,00) tj. kwoty 396,00 zł na ucznia,
- poz. 1, kol. 6–11 oraz kwoty 24,75 zł na ucznia oraz wskaźnika  (8,00)  tj. kwoty 8,00) tj. kwoty 198,00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</si>
  <si>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(8,00) tj. kwoty 594,00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</si>
  <si>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(8,00) tj. kwoty 198,00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</si>
  <si>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9"/>
        <color rgb="FFFF0000"/>
        <rFont val="Arial"/>
        <family val="2"/>
        <charset val="238"/>
      </rPr>
      <t xml:space="preserve">- poz. 1, kol. 6–8 oraz kwoty 138,60 zł na ucznia oraz wskaźnika  (8,00) tj. kwoty 1108,80 zł na ucznia,
- poz. 1, kol. 9, 11 i 12 oraz kwoty 247,50 zł na ucznia oraz wskaźnika  (8,00) tj. kwoty 1980,00 zł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</si>
  <si>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9"/>
        <color rgb="FFFF0000"/>
        <rFont val="Arial"/>
        <family val="2"/>
        <charset val="238"/>
      </rPr>
      <t>- poz. 2, kol. 3–5 oraz kwoty 49,50 zł na ucznia oraz wskaźnika  (8,00)  tj. kwoty 396,00 zł na ucznia,
- poz. 2, kol. 6–9, 11 i 12 oraz kwoty 24,75 zł na ucznia oraz wskaźnika  (8,00) tj. kwoty 198,00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</si>
  <si>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(8,00) tj. kwoty 198,00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</si>
  <si>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xml:space="preserve">- poz. 4, kol. 3 oraz kwoty 74,25 zł na ucznia oraz wskaźnika,  (8,00) tj. kwoty 594,00 zł na ucznia
- poz. 4, kol. 4 i 5 oraz kwoty 24,75 zł na ucznia oraz wskaźnika  (8,00) tj. kwoty 198,00 zł na ucznia,
- poz. 4, kol. 6–8 oraz kwoty 138,60 zł na ucznia oraz wskaźnika  (8,00) tj. kwoty 1108,80 zł na ucznia,
- poz. 4, kol. 9, 11 i 12 oraz kwoty 247,50 zł na ucznia oraz wskaźnika  (8,00)  tj. kwoty 1980,00 zł na ucznia
</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</si>
  <si>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xml:space="preserve">- poz. 5, kol. 3–5 oraz kwoty 49,50 zł na ucznia oraz wskaźnika  (8,00) tj. kwoty 396,00 zł na ucznia,
- poz. 5, kol. 6–9, 11 i 12 oraz kwoty 24,75 zł na ucznia oraz wskaźnika  (8,00) tj. kwoty 198,00 zł na ucznia
</t>
    </r>
    <r>
      <rPr>
        <sz val="10"/>
        <color theme="1"/>
        <rFont val="Arial"/>
        <family val="2"/>
        <charset val="238"/>
      </rPr>
      <t xml:space="preserve">
</t>
    </r>
  </si>
  <si>
    <r>
      <t xml:space="preserve">Środki niezbędne na wyposażenie szkoły w podręczniki lub materiały edukacyjne dla liczby uczniów wskazanej w poz. 1 (kwota ta nie może być wyższa od iloczynu liczby uczniów wskazanej odpowiednio w: 
</t>
    </r>
    <r>
      <rPr>
        <b/>
        <i/>
        <sz val="9"/>
        <color rgb="FFFF0000"/>
        <rFont val="Arial"/>
        <family val="2"/>
        <charset val="238"/>
      </rPr>
      <t xml:space="preserve">- poz. 1, kol. 7 oraz kwoty 178,20 zł na ucznia oraz wskaźnika  (2,60) tj. kwoty 463,32 zł na ucznia,
- poz. 1, kol. 10 oraz kwoty 247,50 zł na ucznia oraz wskaźnika  (2,60) tj. kwoty 643,50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</si>
  <si>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(2,60) tj. kwoty 193,05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</si>
  <si>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9"/>
        <color rgb="FFFF0000"/>
        <rFont val="Arial"/>
        <family val="2"/>
        <charset val="238"/>
      </rPr>
      <t xml:space="preserve">- poz. 2, kol. 6 i 8 oraz kwoty 138,60 zł na ucznia oraz wskaźnika  (2,60) tj. kwoty 360,36 zł na ucznia,
- poz. 2, kol. 9 i 11 oraz kwoty 247,50 zł na ucznia oraz wskaźnika  (2,60) tj. kwoty 643,50 zł na ucznia
</t>
    </r>
    <r>
      <rPr>
        <sz val="10"/>
        <color theme="1"/>
        <rFont val="Arial"/>
        <family val="2"/>
        <charset val="238"/>
      </rPr>
      <t xml:space="preserve">
</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</si>
  <si>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(2,60) tj. kwoty 64,35 zł na ucznia</t>
    </r>
  </si>
  <si>
    <r>
      <t xml:space="preserve">Środki niezbędne na wyposażenie szkoły w podręczniki lub materiały edukacyjne dla liczby uczniów wskazanej w poz. 3 (kwota ta nie może być wyższa od iloczynu liczby uczniów wskazanej odpowiednio w: 
</t>
    </r>
    <r>
      <rPr>
        <b/>
        <i/>
        <sz val="9"/>
        <color rgb="FFFF0000"/>
        <rFont val="Arial"/>
        <family val="2"/>
        <charset val="238"/>
      </rPr>
      <t>- poz. 3, kol. 6 i 8 oraz kwoty 138,60 zł na ucznia oraz wskaźnika  (2,60) tj kwoty 360,36 zł na ucznia,
- poz. 3, kol. 9 i 11 oraz kwoty 247,50 zł na ucznia oraz wskaźnika  (2,60) tj. kwoty 643,50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</si>
  <si>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(2,60) tj. kwoty 193,05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</si>
  <si>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rgb="FFFF0000"/>
        <rFont val="Arial"/>
        <family val="2"/>
        <charset val="238"/>
      </rPr>
      <t xml:space="preserve">oraz kwoty 24,75 zł na ucznia oraz wskaźnika  (2,60) tj. kwoty 64,35 zł na ucznia
</t>
    </r>
  </si>
  <si>
    <r>
      <t xml:space="preserve">Środki niezbędne na wyposażenie szkoły w komplety podręczników lub materiałów edukacyjnych dla liczby uczniów wskazanej w poz. 4 (kwota ta nie może być wyższa od iloczynu liczby uczniów wskazanej odpowiednio w: 
</t>
    </r>
    <r>
      <rPr>
        <b/>
        <i/>
        <sz val="9"/>
        <color rgb="FFFF0000"/>
        <rFont val="Arial"/>
        <family val="2"/>
        <charset val="238"/>
      </rPr>
      <t xml:space="preserve">- poz. 4, kol. 6 i 8 oraz kwoty 138,60 zł na ucznia oraz wskaźnika  (2,60) tj. kwoty 360,36 zł na ucznia,
- poz. 4, kol. 9 i 11 oraz kwoty 247,50 zł na ucznia oraz wskaźnika  (2,60)  tj. kwoty 643,50 zł na ucznia
</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</si>
  <si>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xml:space="preserve">- poz. 5, kol. 3 oraz kwoty 74,25 zł na ucznia oraz wskaźnika  (2,60) tj. kwoty 193,05 zł na ucznia,
- poz. 5, kol. 5 oraz kwoty 24,75 zł na ucznia oraz wskaźnika  (2,60) tj. kwoty 64,35 zł na ucznia,
- poz. 5, kol. 6 i 8 oraz kwoty 138,60 zł na ucznia oraz wskaźnika  (2,60) tj. kwoty 360,36 zł na ucznia,
- poz. 5, kol. 9 i 11 oraz kwoty 247,50 zł na ucznia oraz wskaźnika  (2,60) tj. kwoty 643,50 zł na ucznia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</si>
  <si>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xml:space="preserve">- poz. 1, kol. 35 oraz kwoty 49,50 zł na ucznia oraz wskaźnika  (2,80) tj. kwoty 138,60 zł na ucznia,
- poz. 1, kol. 6–11 oraz kwoty 24,75 zł na ucznia oraz wskaźnika  (2,80) tj. kwoty 69,30 zł na ucznia)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</si>
  <si>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(2,60) tj. kwoty 193,05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</si>
  <si>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10"/>
        <color rgb="FFFF0000"/>
        <rFont val="Arial"/>
        <family val="2"/>
        <charset val="238"/>
      </rPr>
      <t xml:space="preserve">- poz. 1, kol. 6–8 oraz kwoty 138,60 zł na ucznia oraz wskaźnika  (2,60) tj. kwoty 360,36 zł na ucznia,
- poz. 1, kol. 9, 11 i 12 oraz kwoty 247,50 zł na ucznia oraz wskaźnika  (2,60) tj. kwoty 643,50 zł na ucznia
</t>
    </r>
  </si>
  <si>
    <r>
      <t xml:space="preserve">Środki niezbędne na wyposażenie szkoły w komplety materiałów ćwiczeniowych dla liczby uczniów wskazanej w poz. 2 (kwota ta nie może być wyższa od iloczynu liczby uczniów wskazanej odpowiednio w: 
</t>
    </r>
    <r>
      <rPr>
        <b/>
        <i/>
        <sz val="10"/>
        <color rgb="FFFF0000"/>
        <rFont val="Arial"/>
        <family val="2"/>
        <charset val="238"/>
      </rPr>
      <t>- poz. 2, kol. 3–5 oraz kwoty 49,50 zł na ucznia oraz wskaźnika  (2,80)  tj. kwoty 138,60 zł na ucznia,
- poz. 2, kol. 6–9, 11 i 12 oraz kwoty 24,75 zł na ucznia oraz wskaźnika  (2,80) tj. kwoty 69,30 zł na ucznia</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</si>
  <si>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xml:space="preserve">- poz. 4, kol. 3 oraz kwoty 74,25 zł na ucznia oraz wskaźnika  (2,60) tj. kwoty 193,05 zł na ucznia,
- poz. 4, kol. 4 i 5 oraz kwoty 24,75 zł na ucznia oraz wskaźnika  (2,60) tj. kwoty 64,35 zł na ucznia,
- poz. 4, kol. 6–8 oraz kwoty 138,60 zł na ucznia oraz wskaźnika  (2,60) tj. kwoty na ucznia  360,36 zł na ucznia,
- poz. 4, kol. 9, 11 i 12 oraz kwoty 247,50 zł na ucznia oraz wskaźnika  (2,60)  tj. kwoty 643,50 zł na ucznia
</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</si>
  <si>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10"/>
        <color rgb="FFFF0000"/>
        <rFont val="Arial"/>
        <family val="2"/>
        <charset val="238"/>
      </rPr>
      <t xml:space="preserve">- poz. 5, kol. 3–5 oraz kwoty 49,50 zł na ucznia oraz wskaźnika  (2,80) tj. kwoty 138,60 zł na ucznia,
- poz. 5, kol. 6–9, 11 i 12 oraz kwoty 24,75 zł na ucznia oraz wskaźnika  (2,80)  tj. kwoty 69,30 zł na ucznia
</t>
    </r>
    <r>
      <rPr>
        <sz val="10"/>
        <color theme="1"/>
        <rFont val="Arial"/>
        <family val="2"/>
        <charset val="238"/>
      </rPr>
      <t xml:space="preserve">
</t>
    </r>
  </si>
  <si>
    <r>
      <t xml:space="preserve">Środki niezbędne na wyposażenie szkoły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t>
    </r>
    <r>
      <rPr>
        <b/>
        <i/>
        <sz val="10"/>
        <color rgb="FFFF0000"/>
        <rFont val="Arial"/>
        <family val="2"/>
        <charset val="238"/>
      </rPr>
      <t>kwoty 74,25 zł na ucznia oraz wskaźnika  (20,00) tj. kwoty 1485,00 zl na ucznia</t>
    </r>
  </si>
  <si>
    <r>
      <t xml:space="preserve">Środki niezbędne na wyposażenie szkoły w podręczniki lub materiały edukacyjne dla liczby uczniów wskazanej w poz. 1 (kwota ta nie może być wyższa od iloczynu liczby uczniów wskazanej odpowiednio w: 
</t>
    </r>
    <r>
      <rPr>
        <b/>
        <i/>
        <sz val="9"/>
        <color rgb="FFFF0000"/>
        <rFont val="Arial"/>
        <family val="2"/>
        <charset val="238"/>
      </rPr>
      <t>- poz. 1, kol. 7 oraz kwoty 178,20 zł na ucznia oraz wskaźnika  (20,00) tj. kwoty  3564,00 zł na ucznia,
- poz. 1, kol. 10 oraz kwoty 247,50 zł na ucznia oraz wskaźnika  (20,00) tj. kwoty 4950,00 zł na ucznia</t>
    </r>
    <r>
      <rPr>
        <b/>
        <i/>
        <sz val="10"/>
        <color rgb="FFFF0000"/>
        <rFont val="Arial"/>
        <family val="2"/>
        <charset val="238"/>
      </rPr>
      <t xml:space="preserve">
</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</si>
  <si>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t>
    </r>
    <r>
      <rPr>
        <b/>
        <i/>
        <sz val="10"/>
        <color rgb="FFFF0000"/>
        <rFont val="Arial"/>
        <family val="2"/>
        <charset val="238"/>
      </rPr>
      <t>kwoty 74,25 zł na ucznia oraz wskaźnika  (20,00) tj. kwoty 1485,00 zl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</si>
  <si>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t>
    </r>
    <r>
      <rPr>
        <b/>
        <i/>
        <sz val="10"/>
        <color rgb="FFFF0000"/>
        <rFont val="Arial"/>
        <family val="2"/>
        <charset val="238"/>
      </rPr>
      <t>oraz kwoty 24,75 zł na ucznia oraz wskaźnika  (20,00) tj. kwoty 495,00 zł na ucznia</t>
    </r>
  </si>
  <si>
    <r>
      <t xml:space="preserve">Środki niezbędne na wyposażenie szkoły w komplety podręczników lub materiałów edukacyjnych dla liczby uczniów wskazanej w poz. 2 (kwota ta nie może być wyższa od iloczynu liczby uczniów wskazanej odpowiednio w: 
</t>
    </r>
    <r>
      <rPr>
        <b/>
        <i/>
        <sz val="9"/>
        <color rgb="FFFF0000"/>
        <rFont val="Arial"/>
        <family val="2"/>
        <charset val="238"/>
      </rPr>
      <t>- poz. 2, kol. 6 i 8 oraz kwoty 138,60 zł na ucznia oraz wskaźnika  (20,00) tj. kwoty 2772,00 zł na ucznia,
- poz. 2, kol. 9 i 11 oraz kwoty 247,50 zł na ucznia oraz wskaźnika  (20,00) tj. kwoty 4950,00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</si>
  <si>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t>
    </r>
    <r>
      <rPr>
        <b/>
        <i/>
        <sz val="10"/>
        <color rgb="FFFF0000"/>
        <rFont val="Arial"/>
        <family val="2"/>
        <charset val="238"/>
      </rPr>
      <t>kwoty 74,25 zł na ucznia oraz wskaźnika  (20,00) tj. kwoty 1485,00 zł na ucznia</t>
    </r>
  </si>
  <si>
    <r>
      <t xml:space="preserve">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w poz. 3, kol. 5 </t>
    </r>
    <r>
      <rPr>
        <b/>
        <i/>
        <sz val="10"/>
        <color rgb="FFFF0000"/>
        <rFont val="Arial"/>
        <family val="2"/>
        <charset val="238"/>
      </rPr>
      <t>oraz kwoty 24,75 zł na ucznia oraz wskaźnika  (20,00) tj. kwoty 495,00 zł na ucznia</t>
    </r>
  </si>
  <si>
    <r>
      <t xml:space="preserve">Środki niezbędne na wyposażenie szkoły w podręczniki lub materiały edukacyjne dla liczby uczniów wskazanej w poz. 3 (kwota ta nie może być wyższa od iloczynu liczby uczniów wskazanej odpowiednio w: 
</t>
    </r>
    <r>
      <rPr>
        <b/>
        <i/>
        <sz val="9"/>
        <color rgb="FFFF0000"/>
        <rFont val="Arial"/>
        <family val="2"/>
        <charset val="238"/>
      </rPr>
      <t>- poz. 3, kol. 6 i 8 oraz kwoty 138,60 zł na ucznia oraz wskaźnika  (20,00) tj. kwoty 2772,00 zł na ucznia,
- poz. 3, kol. 9 i 11 oraz kwoty 247,50 zł na ucznia oraz wskaźnika  (20,00) tj. kwoty 4950,00 zł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</si>
  <si>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t>
    </r>
    <r>
      <rPr>
        <b/>
        <i/>
        <sz val="10"/>
        <color rgb="FFFF0000"/>
        <rFont val="Arial"/>
        <family val="2"/>
        <charset val="238"/>
      </rPr>
      <t>kwoty 74,25 zł na ucznia oraz wskaźnika  (20,00) tj. kwoty 1485,00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</si>
  <si>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t>
    </r>
    <r>
      <rPr>
        <b/>
        <i/>
        <sz val="10"/>
        <color rgb="FFFF0000"/>
        <rFont val="Arial"/>
        <family val="2"/>
        <charset val="238"/>
      </rPr>
      <t>oraz kwoty 24,75 zł na ucznia oraz wskaźnika  (20,00) tj. kwoty 495,00 zł na ucznia</t>
    </r>
    <r>
      <rPr>
        <sz val="10"/>
        <color theme="1"/>
        <rFont val="Arial"/>
        <family val="2"/>
        <charset val="238"/>
      </rPr>
      <t xml:space="preserve">
</t>
    </r>
  </si>
  <si>
    <r>
      <t xml:space="preserve">Środki niezbędne na wyposażenie szkoły w komplety podręczników lub materiałów edukacyjnych dla liczby uczniów wskazanej w poz. 4 (kwota ta nie może być wyższa od iloczynu liczby uczniów wskazanej odpowiednio w: 
</t>
    </r>
    <r>
      <rPr>
        <b/>
        <i/>
        <sz val="9"/>
        <color rgb="FFFF0000"/>
        <rFont val="Arial"/>
        <family val="2"/>
        <charset val="238"/>
      </rPr>
      <t>- poz. 4, kol. 6 i 8 oraz kwoty 138,60 zł na ucznia oraz wskaźnika  (20,00) tj. kwoty 2772,00 zł na ucznia,
- poz. 4, kol. 9 i 11 oraz kwoty 247,50 zł na ucznia oraz wskaźnika  (20,00) tj. kwoty 4950,00 zł na ucznia</t>
    </r>
    <r>
      <rPr>
        <sz val="10"/>
        <color theme="1"/>
        <rFont val="Arial"/>
        <family val="2"/>
        <charset val="238"/>
      </rPr>
      <t xml:space="preserve">
</t>
    </r>
  </si>
  <si>
    <r>
      <t xml:space="preserve">Środki niezbędne na wyposażenie szkoły w komplety podręczników lub materiałów edukacyjnych,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xml:space="preserve">- poz. 5, kol. 3 oraz kwoty 74,25 zł na ucznia oraz wskaźnika  (20,00) tj. kwoty 1485,00 zł na ucznia,
- poz. 5, kol. 5 oraz kwoty 24,75 zł na ucznia oraz wskaźnika  (20,00) tj. kwoty 495,00 zł na ucznia,
- poz. 5, kol. 6 i 8 oraz kwoty 138,60 zł na ucznia oraz wskaźnika  (20,00) tj. kwoty 2772,00 zl na ucznia,
- poz. 5, kol. 9 i 11 oraz kwoty 247,50 zł na ucznia oraz wskaźnika  (20,00) tj. kwoty 4950,00 zl na ucznia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</si>
  <si>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poz. 1, kol. 35 oraz kwoty 49,50 zł na ucznia oraz wskaźnika  (20,00) tj. kwoty  990,00 zł na ucznia,
- poz. 1, kol. 6–11 oraz kwoty 24,75 zł na ucznia oraz wskaźnika  (20,00) tj. kwoty 495,00 zl na ucznia</t>
    </r>
    <r>
      <rPr>
        <sz val="10"/>
        <color theme="1"/>
        <rFont val="Arial"/>
        <family val="2"/>
        <charset val="238"/>
      </rPr>
      <t xml:space="preserve">
</t>
    </r>
  </si>
  <si>
    <r>
      <t xml:space="preserve">Środki niezbędne na wyposażenie szkoły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t>
    </r>
    <r>
      <rPr>
        <b/>
        <i/>
        <sz val="10"/>
        <color rgb="FFFF0000"/>
        <rFont val="Arial"/>
        <family val="2"/>
        <charset val="238"/>
      </rPr>
      <t>kwoty 74,25 zł na ucznia oraz wskaźnika  (20,00) tj. kwoty 1485,00 zł na ucznia</t>
    </r>
  </si>
  <si>
    <r>
      <t xml:space="preserve">Środki niezbędne na wyposażenie szkoły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t>
    </r>
    <r>
      <rPr>
        <b/>
        <i/>
        <sz val="10"/>
        <color rgb="FFFF0000"/>
        <rFont val="Arial"/>
        <family val="2"/>
        <charset val="238"/>
      </rPr>
      <t>oraz kwoty 24,75 zł na ucznia oraz wskaźnika  (20,00) tj. kwoty 495,00 zł na ucznia</t>
    </r>
  </si>
  <si>
    <r>
      <t xml:space="preserve">Środki niezbędne na wyposażenie szkoły w komplety podręczników lub materiałów edukacyjnych dla liczby uczniów wskazanej w poz. 1 (kwota ta nie może być wyższa od iloczynu liczby uczniów wskazanej odpowiednio w: 
</t>
    </r>
    <r>
      <rPr>
        <b/>
        <i/>
        <sz val="9"/>
        <color rgb="FFFF0000"/>
        <rFont val="Arial"/>
        <family val="2"/>
        <charset val="238"/>
      </rPr>
      <t xml:space="preserve">- poz. 1, kol. 6–8 oraz kwoty 138,60 zł na ucznia oraz wskaźnika  (20,00) tj. kwoty 2772,00 zł na ucznia,
- poz. 1, kol. 9, 11 i 12 oraz kwoty 247,50 zł na ucznia oraz wskaźnika  (20,00) tj. kwoty 4950,00 zł na ucznia
</t>
    </r>
    <r>
      <rPr>
        <sz val="10"/>
        <color theme="1"/>
        <rFont val="Arial"/>
        <family val="2"/>
        <charset val="238"/>
      </rPr>
      <t xml:space="preserve">
</t>
    </r>
  </si>
  <si>
    <r>
      <t xml:space="preserve">Środki niezbędne na wyposażenie szkoły w komplety materiałów ćwiczeniowych dla liczby uczniów wskazanej w poz. 2 (kwota ta nie może być wyższa od iloczynu liczby uczniów wskazanej odpowiednio w: 
</t>
    </r>
    <r>
      <rPr>
        <b/>
        <i/>
        <sz val="9"/>
        <color rgb="FFFF0000"/>
        <rFont val="Arial"/>
        <family val="2"/>
        <charset val="238"/>
      </rPr>
      <t>- poz. 2, kol. 3–5 oraz kwoty 49,50 zł na ucznia oraz wskaźnika  (20,00) tj. kwoty 990,00 zł na ucznia,
- poz. 2, kol. 6–9, 11 i 12 oraz kwoty 24,75 zł na ucznia oraz wskaźnika  (20,00) tj. kwoty 495,00 zł na ucznia</t>
    </r>
    <r>
      <rPr>
        <sz val="10"/>
        <color theme="1"/>
        <rFont val="Arial"/>
        <family val="2"/>
        <charset val="238"/>
      </rPr>
      <t xml:space="preserve">
</t>
    </r>
  </si>
  <si>
    <r>
      <t xml:space="preserve">Środki niezbędne na wyposażenie szkoły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t>
    </r>
    <r>
      <rPr>
        <b/>
        <i/>
        <sz val="10"/>
        <color rgb="FFFF0000"/>
        <rFont val="Arial"/>
        <family val="2"/>
        <charset val="238"/>
      </rPr>
      <t>oraz kwoty 24,75 zł na ucznia oraz wskaźnika  (20,00) tj kwoty 495,00 zł na ucznia</t>
    </r>
  </si>
  <si>
    <r>
      <t xml:space="preserve">Środki niezbędne na wyposażenie szkoły w komplety podręczników lub materiałów edukacyjnych, dostosowanych do potrzeb edukacyjnych i możliwości psychofizycznych uczniów niepełnosprawnych dla liczby uczniów wskazanej w poz. 4 (kwota ta nie może być wyższa od iloczynu liczby uczniów wskazanej odpowiednio w:
</t>
    </r>
    <r>
      <rPr>
        <b/>
        <i/>
        <sz val="9"/>
        <color rgb="FFFF0000"/>
        <rFont val="Arial"/>
        <family val="2"/>
        <charset val="238"/>
      </rPr>
      <t>- poz. 4, kol. 3 oraz kwoty 74,25 zł na ucznia oraz wskaźnika  (20,00) tj. kwoty 1485,00 zl na ucznia,
- poz. 4, kol. 4 i 5 oraz kwoty 24,75 zł na ucznia oraz wskaźnika  (20,00) tj. kwoty 495,00 zl na ucznia,
- poz. 4, kol. 6–8 oraz kwoty 138,60 zł na ucznia oraz wskaźnika  (20,00) tj. kwoty 2772,00 zł na ucznia,
- poz. 4, kol. 9, 11 i 12 oraz kwoty 247,50 zł na ucznia oraz wskaźnika  (20,00) tj. kwoty 4950,00 zł na ucznia</t>
    </r>
    <r>
      <rPr>
        <sz val="10"/>
        <color theme="1"/>
        <rFont val="Arial"/>
        <family val="2"/>
        <charset val="238"/>
      </rPr>
      <t xml:space="preserve">
</t>
    </r>
  </si>
  <si>
    <r>
      <t xml:space="preserve">Środki niezbędne na wyposażenie szkoły w komplety materiałów ćwiczeniowych dostosowanych do potrzeb edukacyjnych i możliwości psychofizycznych uczniów niepełnosprawnych dla liczby uczniów wskazanej w poz. 5 (kwota ta nie może być wyższa od iloczynu liczby uczniów wskazanej odpowiednio w: 
</t>
    </r>
    <r>
      <rPr>
        <b/>
        <i/>
        <sz val="9"/>
        <color rgb="FFFF0000"/>
        <rFont val="Arial"/>
        <family val="2"/>
        <charset val="238"/>
      </rPr>
      <t>- poz. 5, kol. 3–5 oraz kwoty 49,50 zł na ucznia oraz wskaźnika  (20,00) tj. kwoty 990,00 zł na ucznia,
- poz. 5, kol. 6–9, 11 i 12 oraz kwoty 24,75 zł na ucznia oraz wskaźnika  (20,00) tj. kwoty 495,00 zł na ucznia</t>
    </r>
    <r>
      <rPr>
        <sz val="10"/>
        <color theme="1"/>
        <rFont val="Arial"/>
        <family val="2"/>
        <charset val="238"/>
      </rPr>
      <t xml:space="preserve">
</t>
    </r>
  </si>
  <si>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poz. 1, kol. 3- 5 oraz kwoty 49,50 zł na ucznia oraz wskaźnika  (2,50) tj. kwoty 123,75 zł na ucznia,
- poz. 1, kol. 6–11 oraz kwoty 24,75 zł na ucznia oraz wskaźnika (2,50) tj. kwoty 61,88 zł na ucznia</t>
    </r>
    <r>
      <rPr>
        <sz val="10"/>
        <color theme="1"/>
        <rFont val="Arial"/>
        <family val="2"/>
        <charset val="238"/>
      </rPr>
      <t xml:space="preserve">
</t>
    </r>
  </si>
  <si>
    <t>pieczęć i podpis osoby reprezentującej urząd</t>
  </si>
  <si>
    <t>a)     w informacji w postaci papierowej umieszcza się pieczęć i podpis osoby repezentującej urząd</t>
  </si>
  <si>
    <t>b)     w informacji w postaci elektronicznej nie umieszcza się pieczęci i podpisu osoby reprezentującej urząd</t>
  </si>
  <si>
    <t>a)     w informacji w postaci papierowej umieszcza się pieczęć i podpis osoby reprezentującej urząd</t>
  </si>
  <si>
    <t>b)     w informacji w postaci elektronicznej nie umieszcza się pieczęci i podpisu osoby reprezentującej urząd,</t>
  </si>
  <si>
    <t>a)     w informacji w postaci papierowej umieszcza się pieczęć i podpis osoby reprezentującej urząd,</t>
  </si>
  <si>
    <r>
      <t xml:space="preserve">Środki niezbędne na wyposażenie szkoły w materiały ćwiczeniowe dla liczby uczniów wskazanej w poz.1 (kwota ta nie może być wyższa od iloczynu liczby uczniów wskazanej odpowiednio w: 
</t>
    </r>
    <r>
      <rPr>
        <b/>
        <i/>
        <sz val="10"/>
        <color rgb="FFFF0000"/>
        <rFont val="Arial"/>
        <family val="2"/>
        <charset val="238"/>
      </rPr>
      <t>- poz. 1, kol. 3-5 oraz kwoty 49,50 zł na ucznia oraz wskaźnika  (2,50) tj. kwoty 123,75 zł na ucznia,
- poz. 1, kol. 6–11 oraz kwoty 24,75 zł na ucznia oraz wskaźnika  (2,50) tj. kwoty 61,88 zł na ucznia</t>
    </r>
    <r>
      <rPr>
        <sz val="10"/>
        <color theme="1"/>
        <rFont val="Arial"/>
        <family val="2"/>
        <charset val="238"/>
      </rPr>
      <t xml:space="preserve">
</t>
    </r>
  </si>
  <si>
    <r>
      <t xml:space="preserve">Środki niezbędne na wyposażenie szkoły w podręczniki lub materiały edukacyjne dla liczby uczniów wskazanej w poz. 3 (kwota ta nie może być wyższa od iloczynu liczby uczniów wskazanej odpowiednio w: 
</t>
    </r>
    <r>
      <rPr>
        <b/>
        <i/>
        <sz val="9"/>
        <color rgb="FFFF0000"/>
        <rFont val="Arial"/>
        <family val="2"/>
        <charset val="238"/>
      </rPr>
      <t>- poz. 3, kol. 6 i 8 oraz kwoty 138,60 zł na ucznia oraz wskaźnika  (8,00) tj. kwoty 1108,80 zł na ucznia,
- poz. 3, kol. 9 i 11 oraz kwoty 247,50 zł na ucznia oraz wskaźnika  (8,00) tj. kwoty 1980,00 zł na ucznia</t>
    </r>
    <r>
      <rPr>
        <b/>
        <i/>
        <sz val="10"/>
        <color rgb="FFFF0000"/>
        <rFont val="Arial"/>
        <family val="2"/>
        <charset val="238"/>
      </rPr>
      <t xml:space="preserve">
</t>
    </r>
    <r>
      <rPr>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</si>
</sst>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sz val="8"/>
      <color theme="1"/>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
      <b/>
      <sz val="14"/>
      <color theme="1"/>
      <name val="Arial"/>
      <family val="2"/>
      <charset val="238"/>
    </font>
    <font>
      <i/>
      <sz val="11"/>
      <color theme="1"/>
      <name val="Arial"/>
      <family val="2"/>
      <charset val="238"/>
    </font>
    <font>
      <b/>
      <sz val="10"/>
      <color theme="1"/>
      <name val="Times New Roman"/>
      <family val="1"/>
      <charset val="238"/>
    </font>
    <font>
      <sz val="10"/>
      <color theme="1"/>
      <name val="Times New Roman"/>
      <family val="1"/>
      <charset val="238"/>
    </font>
    <font>
      <b/>
      <sz val="10"/>
      <color indexed="81"/>
      <name val="Arial"/>
      <family val="2"/>
      <charset val="238"/>
    </font>
    <font>
      <b/>
      <sz val="10"/>
      <color indexed="81"/>
      <name val="Tahoma"/>
      <family val="2"/>
      <charset val="238"/>
    </font>
    <font>
      <sz val="10"/>
      <color indexed="81"/>
      <name val="Tahoma"/>
      <family val="2"/>
      <charset val="238"/>
    </font>
    <font>
      <sz val="11"/>
      <color theme="1"/>
      <name val="Times New Roman"/>
      <family val="1"/>
      <charset val="238"/>
    </font>
    <font>
      <sz val="11"/>
      <color rgb="FF000000"/>
      <name val="Times New Roman"/>
      <family val="1"/>
      <charset val="238"/>
    </font>
    <font>
      <b/>
      <i/>
      <sz val="10"/>
      <color rgb="FFFF0000"/>
      <name val="Arial"/>
      <family val="2"/>
      <charset val="238"/>
    </font>
    <font>
      <b/>
      <sz val="10"/>
      <color rgb="FFFF0000"/>
      <name val="Arial"/>
      <family val="2"/>
      <charset val="238"/>
    </font>
    <font>
      <sz val="10"/>
      <color rgb="FFFF0000"/>
      <name val="Arial"/>
      <family val="2"/>
      <charset val="238"/>
    </font>
    <font>
      <b/>
      <i/>
      <sz val="9"/>
      <color rgb="FFFF0000"/>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rgb="FFFFFF00"/>
        <bgColor indexed="64"/>
      </patternFill>
    </fill>
    <fill>
      <patternFill patternType="solid">
        <fgColor theme="1" tint="0.499984740745262"/>
        <bgColor indexed="64"/>
      </patternFill>
    </fill>
    <fill>
      <patternFill patternType="solid">
        <fgColor rgb="FF92D050"/>
        <bgColor indexed="64"/>
      </patternFill>
    </fill>
    <fill>
      <patternFill patternType="solid">
        <fgColor rgb="FF7030A0"/>
        <bgColor indexed="64"/>
      </patternFill>
    </fill>
    <fill>
      <patternFill patternType="solid">
        <fgColor theme="9" tint="0.39997558519241921"/>
        <bgColor indexed="64"/>
      </patternFill>
    </fill>
    <fill>
      <patternFill patternType="solid">
        <fgColor rgb="FF0070C0"/>
        <bgColor indexed="64"/>
      </patternFill>
    </fill>
    <fill>
      <patternFill patternType="solid">
        <fgColor rgb="FFFF00FF"/>
        <bgColor indexed="64"/>
      </patternFill>
    </fill>
    <fill>
      <patternFill patternType="solid">
        <fgColor rgb="FF00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45">
    <xf numFmtId="0" fontId="0" fillId="0" borderId="0" xfId="0"/>
    <xf numFmtId="0" fontId="2" fillId="0" borderId="0" xfId="0" applyFont="1"/>
    <xf numFmtId="0" fontId="2" fillId="0" borderId="0" xfId="0" applyFont="1" applyAlignment="1">
      <alignment horizontal="center" vertical="center"/>
    </xf>
    <xf numFmtId="0" fontId="6" fillId="0" borderId="0" xfId="0" applyFont="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1" fillId="0" borderId="0" xfId="0" applyFont="1"/>
    <xf numFmtId="0" fontId="12" fillId="0" borderId="0" xfId="0" applyFont="1" applyAlignment="1">
      <alignment horizontal="center" vertical="center" wrapText="1"/>
    </xf>
    <xf numFmtId="0" fontId="12"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3" xfId="0" applyFont="1" applyBorder="1" applyAlignment="1">
      <alignment vertical="center"/>
    </xf>
    <xf numFmtId="164" fontId="3" fillId="0" borderId="1" xfId="0" applyNumberFormat="1" applyFont="1" applyFill="1" applyBorder="1" applyAlignment="1">
      <alignment horizontal="center" vertical="center"/>
    </xf>
    <xf numFmtId="0" fontId="12"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top" wrapText="1"/>
    </xf>
    <xf numFmtId="0" fontId="6" fillId="0" borderId="0" xfId="0" applyFont="1" applyBorder="1" applyAlignment="1">
      <alignment vertical="center"/>
    </xf>
    <xf numFmtId="0" fontId="2" fillId="0" borderId="0" xfId="0" applyFont="1" applyBorder="1"/>
    <xf numFmtId="0" fontId="2" fillId="3"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3"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0" fontId="7" fillId="0" borderId="0" xfId="0" applyFont="1" applyAlignment="1">
      <alignment horizontal="center" vertical="center"/>
    </xf>
    <xf numFmtId="0" fontId="16" fillId="0" borderId="0" xfId="0" applyFont="1"/>
    <xf numFmtId="164" fontId="3" fillId="0" borderId="8" xfId="0" applyNumberFormat="1" applyFont="1" applyBorder="1"/>
    <xf numFmtId="164" fontId="2" fillId="0" borderId="0" xfId="0" applyNumberFormat="1" applyFont="1" applyBorder="1" applyAlignment="1">
      <alignment horizontal="right"/>
    </xf>
    <xf numFmtId="0" fontId="15" fillId="0" borderId="0" xfId="0" applyFont="1"/>
    <xf numFmtId="0" fontId="3" fillId="0" borderId="0" xfId="0" applyFont="1"/>
    <xf numFmtId="164" fontId="3" fillId="0" borderId="0" xfId="0" applyNumberFormat="1" applyFont="1" applyBorder="1"/>
    <xf numFmtId="165" fontId="2" fillId="0" borderId="0" xfId="0" applyNumberFormat="1" applyFont="1" applyFill="1" applyBorder="1" applyAlignment="1">
      <alignment horizontal="center" vertical="center"/>
    </xf>
    <xf numFmtId="0" fontId="15" fillId="0" borderId="0" xfId="0" applyFont="1" applyAlignment="1">
      <alignment horizontal="left" vertical="center"/>
    </xf>
    <xf numFmtId="164" fontId="3" fillId="0" borderId="8" xfId="0" applyNumberFormat="1" applyFont="1" applyBorder="1" applyAlignment="1">
      <alignment horizontal="right" vertical="center"/>
    </xf>
    <xf numFmtId="0" fontId="4" fillId="0" borderId="0" xfId="0" applyFont="1"/>
    <xf numFmtId="0" fontId="17" fillId="0" borderId="0" xfId="0" applyFont="1" applyAlignment="1">
      <alignment horizontal="left" vertical="center" indent="5"/>
    </xf>
    <xf numFmtId="164" fontId="2" fillId="0" borderId="8" xfId="0" applyNumberFormat="1" applyFont="1" applyBorder="1"/>
    <xf numFmtId="0" fontId="18" fillId="0" borderId="0" xfId="0" applyFont="1" applyAlignment="1">
      <alignment horizontal="left" vertical="center" indent="5"/>
    </xf>
    <xf numFmtId="164" fontId="2" fillId="0" borderId="9" xfId="0" applyNumberFormat="1" applyFont="1" applyBorder="1"/>
    <xf numFmtId="0" fontId="3" fillId="0" borderId="0" xfId="0" applyFont="1" applyAlignment="1">
      <alignment wrapText="1"/>
    </xf>
    <xf numFmtId="0" fontId="3" fillId="0" borderId="0" xfId="0" applyFont="1" applyAlignment="1">
      <alignment vertical="center" wrapText="1"/>
    </xf>
    <xf numFmtId="0" fontId="3" fillId="2" borderId="1" xfId="0" applyFont="1" applyFill="1" applyBorder="1" applyAlignment="1">
      <alignment horizontal="center" vertical="center"/>
    </xf>
    <xf numFmtId="164" fontId="3" fillId="0"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2" fillId="0" borderId="0" xfId="0" applyFont="1" applyAlignment="1">
      <alignment horizontal="left" vertical="center" indent="4"/>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lignment horizontal="right" vertical="center"/>
    </xf>
    <xf numFmtId="0" fontId="3" fillId="0" borderId="0" xfId="0" applyFont="1" applyAlignment="1">
      <alignment vertical="center" wrapText="1"/>
    </xf>
    <xf numFmtId="0" fontId="3" fillId="2" borderId="1" xfId="0" applyFont="1" applyFill="1" applyBorder="1" applyAlignment="1">
      <alignment horizontal="center" vertical="center"/>
    </xf>
    <xf numFmtId="0" fontId="3" fillId="0" borderId="0" xfId="0" applyFont="1" applyAlignment="1">
      <alignment wrapText="1"/>
    </xf>
    <xf numFmtId="0" fontId="3" fillId="0" borderId="0" xfId="0" applyFont="1" applyAlignment="1">
      <alignment horizontal="left" vertical="center"/>
    </xf>
    <xf numFmtId="0" fontId="2" fillId="0" borderId="0" xfId="0" applyFont="1" applyBorder="1" applyAlignment="1">
      <alignment horizontal="left" vertical="top" wrapText="1"/>
    </xf>
    <xf numFmtId="0" fontId="2" fillId="0" borderId="0" xfId="0" applyFont="1" applyAlignment="1">
      <alignment horizontal="left" vertical="center"/>
    </xf>
    <xf numFmtId="0" fontId="12" fillId="4"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2" fillId="11" borderId="1" xfId="0"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top"/>
    </xf>
    <xf numFmtId="164" fontId="2" fillId="6" borderId="1"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64" fontId="2" fillId="3" borderId="2" xfId="0" applyNumberFormat="1" applyFont="1" applyFill="1" applyBorder="1" applyAlignment="1">
      <alignment horizontal="center" vertical="center"/>
    </xf>
    <xf numFmtId="164" fontId="2" fillId="3" borderId="4"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3" fillId="0" borderId="0" xfId="0" applyFont="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left" vertical="center" indent="7"/>
    </xf>
    <xf numFmtId="0" fontId="15" fillId="0" borderId="0" xfId="0" applyFont="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left" vertical="top" wrapText="1"/>
    </xf>
    <xf numFmtId="0" fontId="3" fillId="0" borderId="0" xfId="0" applyFont="1" applyAlignment="1">
      <alignment wrapText="1"/>
    </xf>
    <xf numFmtId="0" fontId="2" fillId="0" borderId="1" xfId="0" applyFont="1" applyBorder="1" applyAlignment="1">
      <alignment vertical="top" wrapText="1"/>
    </xf>
    <xf numFmtId="164" fontId="3" fillId="0" borderId="2"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xf>
    <xf numFmtId="0" fontId="15" fillId="0" borderId="0" xfId="0" applyFont="1" applyAlignment="1">
      <alignment wrapText="1"/>
    </xf>
    <xf numFmtId="0" fontId="4" fillId="0" borderId="0" xfId="0" applyFont="1" applyAlignment="1">
      <alignment horizontal="right"/>
    </xf>
    <xf numFmtId="0" fontId="5" fillId="0" borderId="0" xfId="0" applyFont="1" applyAlignment="1">
      <alignment horizontal="right"/>
    </xf>
    <xf numFmtId="0" fontId="3" fillId="0" borderId="0" xfId="0" applyFont="1" applyAlignment="1">
      <alignment horizontal="left" vertical="center"/>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lignment horizontal="center" vertical="center"/>
    </xf>
    <xf numFmtId="0" fontId="3" fillId="0" borderId="0" xfId="0" applyFont="1" applyBorder="1" applyAlignment="1">
      <alignment horizontal="left" vertical="center"/>
    </xf>
    <xf numFmtId="0" fontId="15" fillId="0" borderId="0" xfId="0" applyFont="1" applyAlignment="1">
      <alignment horizontal="center" vertical="center" wrapText="1"/>
    </xf>
    <xf numFmtId="0" fontId="2" fillId="0" borderId="0" xfId="0" applyFont="1" applyBorder="1" applyAlignment="1">
      <alignment horizontal="left" vertical="top" wrapText="1"/>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2" fillId="0" borderId="0" xfId="0" applyFont="1" applyAlignment="1">
      <alignment horizontal="justify" vertical="center"/>
    </xf>
    <xf numFmtId="0" fontId="7" fillId="0" borderId="0" xfId="0" applyFont="1" applyAlignment="1">
      <alignment horizontal="left" vertical="center" wrapText="1"/>
    </xf>
    <xf numFmtId="0" fontId="23" fillId="0" borderId="0" xfId="0" applyFont="1" applyAlignment="1">
      <alignment horizontal="center"/>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0" xfId="0" applyFont="1" applyAlignment="1" applyProtection="1">
      <alignment horizontal="left" vertical="top" wrapText="1"/>
      <protection locked="0"/>
    </xf>
    <xf numFmtId="0" fontId="2" fillId="0" borderId="0" xfId="0" applyFont="1" applyAlignment="1">
      <alignment horizontal="left" vertical="center"/>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cellXfs>
  <cellStyles count="1">
    <cellStyle name="Normalny" xfId="0" builtinId="0"/>
  </cellStyles>
  <dxfs count="0"/>
  <tableStyles count="0" defaultTableStyle="TableStyleMedium2" defaultPivotStyle="PivotStyleLight16"/>
  <colors>
    <mruColors>
      <color rgb="FFFF0000"/>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10"/>
  <sheetViews>
    <sheetView tabSelected="1" topLeftCell="A10" zoomScale="90" zoomScaleNormal="90" workbookViewId="0">
      <selection activeCell="L35" sqref="L35"/>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24"/>
      <c r="P3" s="24"/>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13"/>
      <c r="D10" s="13"/>
      <c r="E10" s="13"/>
      <c r="F10" s="13"/>
      <c r="G10" s="13"/>
      <c r="H10" s="13"/>
      <c r="I10" s="13"/>
      <c r="J10" s="13"/>
      <c r="K10" s="13"/>
      <c r="L10" s="13"/>
      <c r="M10" s="13"/>
      <c r="N10" s="13"/>
      <c r="O10" s="22"/>
      <c r="P10" s="22"/>
      <c r="Q10" s="13"/>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65"/>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3"/>
      <c r="F26" s="23"/>
      <c r="G26" s="23"/>
      <c r="H26" s="23"/>
      <c r="I26" s="23"/>
      <c r="J26" s="23"/>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51" t="s">
        <v>6</v>
      </c>
      <c r="L33" s="51" t="s">
        <v>7</v>
      </c>
      <c r="M33" s="51" t="s">
        <v>8</v>
      </c>
      <c r="N33" s="51" t="s">
        <v>9</v>
      </c>
      <c r="O33" s="51" t="s">
        <v>10</v>
      </c>
      <c r="P33" s="51" t="s">
        <v>11</v>
      </c>
      <c r="Q33" s="51" t="s">
        <v>24</v>
      </c>
      <c r="R33" s="51"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72</v>
      </c>
      <c r="C40" s="77"/>
      <c r="D40" s="77"/>
      <c r="E40" s="77"/>
      <c r="F40" s="77"/>
      <c r="G40" s="77"/>
      <c r="H40" s="77"/>
      <c r="I40" s="77"/>
      <c r="J40" s="78"/>
      <c r="K40" s="32"/>
      <c r="L40" s="15">
        <f>L35*148.5</f>
        <v>0</v>
      </c>
      <c r="M40" s="32"/>
      <c r="N40" s="32"/>
      <c r="O40" s="32"/>
      <c r="P40" s="32"/>
      <c r="Q40" s="32"/>
      <c r="R40" s="32"/>
      <c r="S40" s="85"/>
      <c r="T40" s="86"/>
      <c r="U40" s="33">
        <f>L40</f>
        <v>0</v>
      </c>
    </row>
    <row r="41" spans="1:21" ht="95.25" customHeight="1" x14ac:dyDescent="0.2">
      <c r="A41" s="6">
        <v>7</v>
      </c>
      <c r="B41" s="76" t="s">
        <v>73</v>
      </c>
      <c r="C41" s="77"/>
      <c r="D41" s="77"/>
      <c r="E41" s="77"/>
      <c r="F41" s="77"/>
      <c r="G41" s="77"/>
      <c r="H41" s="77"/>
      <c r="I41" s="77"/>
      <c r="J41" s="78"/>
      <c r="K41" s="32"/>
      <c r="L41" s="32"/>
      <c r="M41" s="32"/>
      <c r="N41" s="32"/>
      <c r="O41" s="15">
        <f>O35*409.86</f>
        <v>0</v>
      </c>
      <c r="P41" s="32"/>
      <c r="Q41" s="32"/>
      <c r="R41" s="15">
        <f>R35*569.25</f>
        <v>0</v>
      </c>
      <c r="S41" s="85"/>
      <c r="T41" s="86"/>
      <c r="U41" s="33">
        <f>O41+R41</f>
        <v>0</v>
      </c>
    </row>
    <row r="42" spans="1:21" ht="78" customHeight="1" x14ac:dyDescent="0.2">
      <c r="A42" s="6">
        <v>8</v>
      </c>
      <c r="B42" s="76" t="s">
        <v>74</v>
      </c>
      <c r="C42" s="77"/>
      <c r="D42" s="77"/>
      <c r="E42" s="77"/>
      <c r="F42" s="77"/>
      <c r="G42" s="77"/>
      <c r="H42" s="77"/>
      <c r="I42" s="77"/>
      <c r="J42" s="78"/>
      <c r="K42" s="15">
        <f>K36*148.5</f>
        <v>0</v>
      </c>
      <c r="L42" s="32"/>
      <c r="M42" s="32"/>
      <c r="N42" s="32"/>
      <c r="O42" s="32"/>
      <c r="P42" s="32"/>
      <c r="Q42" s="32"/>
      <c r="R42" s="32"/>
      <c r="S42" s="85"/>
      <c r="T42" s="86"/>
      <c r="U42" s="33">
        <f>K42</f>
        <v>0</v>
      </c>
    </row>
    <row r="43" spans="1:21" ht="66.75" customHeight="1" x14ac:dyDescent="0.2">
      <c r="A43" s="6">
        <v>9</v>
      </c>
      <c r="B43" s="76" t="s">
        <v>75</v>
      </c>
      <c r="C43" s="77"/>
      <c r="D43" s="77"/>
      <c r="E43" s="77"/>
      <c r="F43" s="77"/>
      <c r="G43" s="77"/>
      <c r="H43" s="77"/>
      <c r="I43" s="77"/>
      <c r="J43" s="78"/>
      <c r="K43" s="32"/>
      <c r="L43" s="32"/>
      <c r="M43" s="15">
        <f>M36*49.5</f>
        <v>0</v>
      </c>
      <c r="N43" s="32"/>
      <c r="O43" s="32"/>
      <c r="P43" s="32"/>
      <c r="Q43" s="32"/>
      <c r="R43" s="32"/>
      <c r="S43" s="85"/>
      <c r="T43" s="86"/>
      <c r="U43" s="33">
        <f>M43</f>
        <v>0</v>
      </c>
    </row>
    <row r="44" spans="1:21" ht="76.5" customHeight="1" x14ac:dyDescent="0.2">
      <c r="A44" s="6">
        <v>10</v>
      </c>
      <c r="B44" s="76" t="s">
        <v>76</v>
      </c>
      <c r="C44" s="77"/>
      <c r="D44" s="77"/>
      <c r="E44" s="77"/>
      <c r="F44" s="77"/>
      <c r="G44" s="77"/>
      <c r="H44" s="77"/>
      <c r="I44" s="77"/>
      <c r="J44" s="78"/>
      <c r="K44" s="32"/>
      <c r="L44" s="32"/>
      <c r="M44" s="32"/>
      <c r="N44" s="15">
        <f>N36*318.78</f>
        <v>0</v>
      </c>
      <c r="O44" s="32"/>
      <c r="P44" s="15">
        <f>P36*318.78</f>
        <v>0</v>
      </c>
      <c r="Q44" s="15">
        <f>Q36*569.25</f>
        <v>0</v>
      </c>
      <c r="R44" s="32"/>
      <c r="S44" s="87">
        <f>S36*569.25</f>
        <v>0</v>
      </c>
      <c r="T44" s="88"/>
      <c r="U44" s="33">
        <f>N44+P44+Q44+S44</f>
        <v>0</v>
      </c>
    </row>
    <row r="45" spans="1:21" ht="76.5" customHeight="1" x14ac:dyDescent="0.2">
      <c r="A45" s="6">
        <v>11</v>
      </c>
      <c r="B45" s="76" t="s">
        <v>77</v>
      </c>
      <c r="C45" s="77"/>
      <c r="D45" s="77"/>
      <c r="E45" s="77"/>
      <c r="F45" s="77"/>
      <c r="G45" s="77"/>
      <c r="H45" s="77"/>
      <c r="I45" s="77"/>
      <c r="J45" s="78"/>
      <c r="K45" s="15">
        <f>K37*148.5</f>
        <v>0</v>
      </c>
      <c r="L45" s="32"/>
      <c r="M45" s="32"/>
      <c r="N45" s="32"/>
      <c r="O45" s="32"/>
      <c r="P45" s="32"/>
      <c r="Q45" s="32"/>
      <c r="R45" s="32"/>
      <c r="S45" s="85"/>
      <c r="T45" s="86"/>
      <c r="U45" s="33">
        <f>K45</f>
        <v>0</v>
      </c>
    </row>
    <row r="46" spans="1:21" ht="69" customHeight="1" x14ac:dyDescent="0.2">
      <c r="A46" s="6">
        <v>12</v>
      </c>
      <c r="B46" s="76" t="s">
        <v>78</v>
      </c>
      <c r="C46" s="77"/>
      <c r="D46" s="77"/>
      <c r="E46" s="77"/>
      <c r="F46" s="77"/>
      <c r="G46" s="77"/>
      <c r="H46" s="77"/>
      <c r="I46" s="77"/>
      <c r="J46" s="78"/>
      <c r="K46" s="32"/>
      <c r="L46" s="32"/>
      <c r="M46" s="15">
        <f>M37*49.5</f>
        <v>0</v>
      </c>
      <c r="N46" s="32"/>
      <c r="O46" s="32"/>
      <c r="P46" s="32"/>
      <c r="Q46" s="32"/>
      <c r="R46" s="32"/>
      <c r="S46" s="85"/>
      <c r="T46" s="86"/>
      <c r="U46" s="33">
        <f>M46</f>
        <v>0</v>
      </c>
    </row>
    <row r="47" spans="1:21" ht="75.75" customHeight="1" x14ac:dyDescent="0.2">
      <c r="A47" s="6">
        <v>13</v>
      </c>
      <c r="B47" s="76" t="s">
        <v>79</v>
      </c>
      <c r="C47" s="77"/>
      <c r="D47" s="77"/>
      <c r="E47" s="77"/>
      <c r="F47" s="77"/>
      <c r="G47" s="77"/>
      <c r="H47" s="77"/>
      <c r="I47" s="77"/>
      <c r="J47" s="78"/>
      <c r="K47" s="32"/>
      <c r="L47" s="32"/>
      <c r="M47" s="32"/>
      <c r="N47" s="15">
        <f>N37*318.78</f>
        <v>0</v>
      </c>
      <c r="O47" s="32"/>
      <c r="P47" s="15">
        <f>P37*318.78</f>
        <v>0</v>
      </c>
      <c r="Q47" s="15">
        <f>Q37*569.25</f>
        <v>0</v>
      </c>
      <c r="R47" s="32"/>
      <c r="S47" s="87">
        <f>S37*569.25</f>
        <v>0</v>
      </c>
      <c r="T47" s="88"/>
      <c r="U47" s="33">
        <f>N47+P47+Q47+S47</f>
        <v>0</v>
      </c>
    </row>
    <row r="48" spans="1:21" ht="75.75" customHeight="1" x14ac:dyDescent="0.2">
      <c r="A48" s="6">
        <v>14</v>
      </c>
      <c r="B48" s="76" t="s">
        <v>80</v>
      </c>
      <c r="C48" s="77"/>
      <c r="D48" s="77"/>
      <c r="E48" s="77"/>
      <c r="F48" s="77"/>
      <c r="G48" s="77"/>
      <c r="H48" s="77"/>
      <c r="I48" s="77"/>
      <c r="J48" s="78"/>
      <c r="K48" s="15">
        <f>K38*148.5</f>
        <v>0</v>
      </c>
      <c r="L48" s="32"/>
      <c r="M48" s="32"/>
      <c r="N48" s="32"/>
      <c r="O48" s="32"/>
      <c r="P48" s="32"/>
      <c r="Q48" s="32"/>
      <c r="R48" s="32"/>
      <c r="S48" s="85"/>
      <c r="T48" s="86"/>
      <c r="U48" s="33">
        <f>K48</f>
        <v>0</v>
      </c>
    </row>
    <row r="49" spans="1:22" ht="65.25" customHeight="1" x14ac:dyDescent="0.2">
      <c r="A49" s="6">
        <v>15</v>
      </c>
      <c r="B49" s="76" t="s">
        <v>81</v>
      </c>
      <c r="C49" s="77"/>
      <c r="D49" s="77"/>
      <c r="E49" s="77"/>
      <c r="F49" s="77"/>
      <c r="G49" s="77"/>
      <c r="H49" s="77"/>
      <c r="I49" s="77"/>
      <c r="J49" s="78"/>
      <c r="K49" s="32"/>
      <c r="L49" s="32"/>
      <c r="M49" s="15">
        <f>M38*49.5</f>
        <v>0</v>
      </c>
      <c r="N49" s="32"/>
      <c r="O49" s="32"/>
      <c r="P49" s="32"/>
      <c r="Q49" s="32"/>
      <c r="R49" s="32"/>
      <c r="S49" s="85"/>
      <c r="T49" s="86"/>
      <c r="U49" s="33">
        <f>M49</f>
        <v>0</v>
      </c>
    </row>
    <row r="50" spans="1:22" ht="90.75" customHeight="1" x14ac:dyDescent="0.2">
      <c r="A50" s="6">
        <v>16</v>
      </c>
      <c r="B50" s="76" t="s">
        <v>82</v>
      </c>
      <c r="C50" s="77"/>
      <c r="D50" s="77"/>
      <c r="E50" s="77"/>
      <c r="F50" s="77"/>
      <c r="G50" s="77"/>
      <c r="H50" s="77"/>
      <c r="I50" s="77"/>
      <c r="J50" s="78"/>
      <c r="K50" s="32"/>
      <c r="L50" s="32"/>
      <c r="M50" s="32"/>
      <c r="N50" s="15">
        <f>N38*318.78</f>
        <v>0</v>
      </c>
      <c r="O50" s="32"/>
      <c r="P50" s="15">
        <f>P38*318.78</f>
        <v>0</v>
      </c>
      <c r="Q50" s="15">
        <f>Q38*569.25</f>
        <v>0</v>
      </c>
      <c r="R50" s="32"/>
      <c r="S50" s="87">
        <f>S38*569.25</f>
        <v>0</v>
      </c>
      <c r="T50" s="88"/>
      <c r="U50" s="33">
        <f>N50+P50+Q50+S50</f>
        <v>0</v>
      </c>
    </row>
    <row r="51" spans="1:22" ht="162.75" customHeight="1" x14ac:dyDescent="0.2">
      <c r="A51" s="6">
        <v>17</v>
      </c>
      <c r="B51" s="76" t="s">
        <v>83</v>
      </c>
      <c r="C51" s="77"/>
      <c r="D51" s="77"/>
      <c r="E51" s="77"/>
      <c r="F51" s="77"/>
      <c r="G51" s="77"/>
      <c r="H51" s="77"/>
      <c r="I51" s="77"/>
      <c r="J51" s="78"/>
      <c r="K51" s="15">
        <f>K39*148.5</f>
        <v>0</v>
      </c>
      <c r="L51" s="32"/>
      <c r="M51" s="15">
        <f>M39*49.5</f>
        <v>0</v>
      </c>
      <c r="N51" s="15">
        <f>N39*318.78</f>
        <v>0</v>
      </c>
      <c r="O51" s="32"/>
      <c r="P51" s="15">
        <f>P39*318.78</f>
        <v>0</v>
      </c>
      <c r="Q51" s="15">
        <f>Q39*569.25</f>
        <v>0</v>
      </c>
      <c r="R51" s="32"/>
      <c r="S51" s="87">
        <f>S39*569.25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49"/>
      <c r="S56" s="49"/>
      <c r="T56" s="49"/>
      <c r="U56" s="49"/>
    </row>
    <row r="57" spans="1:22" ht="22.5" customHeight="1" thickBot="1" x14ac:dyDescent="0.25">
      <c r="A57" s="91"/>
      <c r="B57" s="91"/>
      <c r="C57" s="91"/>
      <c r="D57" s="91"/>
      <c r="E57" s="91"/>
      <c r="F57" s="91"/>
      <c r="G57" s="91"/>
      <c r="H57" s="91"/>
      <c r="I57" s="91"/>
      <c r="J57" s="91"/>
      <c r="K57" s="91"/>
      <c r="L57" s="91"/>
      <c r="M57" s="91"/>
      <c r="N57" s="91"/>
      <c r="O57" s="91"/>
      <c r="P57" s="91"/>
      <c r="Q57" s="36">
        <f>U54</f>
        <v>0</v>
      </c>
      <c r="R57" s="49"/>
      <c r="S57" s="49"/>
      <c r="T57" s="49"/>
      <c r="U57" s="49"/>
    </row>
    <row r="58" spans="1:22" ht="22.5" customHeight="1" x14ac:dyDescent="0.2">
      <c r="A58" s="50"/>
      <c r="B58" s="50"/>
      <c r="C58" s="50"/>
      <c r="D58" s="50"/>
      <c r="E58" s="50"/>
      <c r="F58" s="50"/>
      <c r="G58" s="50"/>
      <c r="H58" s="50"/>
      <c r="I58" s="50"/>
      <c r="J58" s="50"/>
      <c r="K58" s="50"/>
      <c r="L58" s="50"/>
      <c r="M58" s="50"/>
      <c r="N58" s="50"/>
      <c r="O58" s="50"/>
      <c r="P58" s="40"/>
      <c r="Q58" s="49"/>
      <c r="R58" s="49"/>
      <c r="S58" s="49"/>
      <c r="T58" s="49"/>
      <c r="U58" s="49"/>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51" t="s">
        <v>6</v>
      </c>
      <c r="L62" s="51" t="s">
        <v>7</v>
      </c>
      <c r="M62" s="51" t="s">
        <v>8</v>
      </c>
      <c r="N62" s="51" t="s">
        <v>9</v>
      </c>
      <c r="O62" s="51" t="s">
        <v>10</v>
      </c>
      <c r="P62" s="51" t="s">
        <v>11</v>
      </c>
      <c r="Q62" s="51" t="s">
        <v>24</v>
      </c>
      <c r="R62" s="51"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5" customHeight="1" x14ac:dyDescent="0.2">
      <c r="A65" s="6">
        <v>2</v>
      </c>
      <c r="B65" s="106" t="s">
        <v>230</v>
      </c>
      <c r="C65" s="106"/>
      <c r="D65" s="106"/>
      <c r="E65" s="106"/>
      <c r="F65" s="106"/>
      <c r="G65" s="106"/>
      <c r="H65" s="106"/>
      <c r="I65" s="106"/>
      <c r="J65" s="106"/>
      <c r="K65" s="53">
        <f>K64*123.75</f>
        <v>0</v>
      </c>
      <c r="L65" s="53">
        <f>L64*123.75</f>
        <v>0</v>
      </c>
      <c r="M65" s="53">
        <f>M64*123.75</f>
        <v>0</v>
      </c>
      <c r="N65" s="53">
        <f t="shared" ref="N65:S65" si="2">N64*61.88</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51" t="s">
        <v>6</v>
      </c>
      <c r="L74" s="51" t="s">
        <v>7</v>
      </c>
      <c r="M74" s="51" t="s">
        <v>8</v>
      </c>
      <c r="N74" s="51" t="s">
        <v>9</v>
      </c>
      <c r="O74" s="51" t="s">
        <v>10</v>
      </c>
      <c r="P74" s="51" t="s">
        <v>11</v>
      </c>
      <c r="Q74" s="51" t="s">
        <v>24</v>
      </c>
      <c r="R74" s="51" t="s">
        <v>25</v>
      </c>
      <c r="S74" s="51" t="s">
        <v>7</v>
      </c>
      <c r="T74" s="51"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84</v>
      </c>
      <c r="C81" s="77"/>
      <c r="D81" s="77"/>
      <c r="E81" s="77"/>
      <c r="F81" s="77"/>
      <c r="G81" s="77"/>
      <c r="H81" s="77"/>
      <c r="I81" s="77"/>
      <c r="J81" s="78"/>
      <c r="K81" s="15">
        <f>K76*148.5</f>
        <v>0</v>
      </c>
      <c r="L81" s="32"/>
      <c r="M81" s="32"/>
      <c r="N81" s="32"/>
      <c r="O81" s="32"/>
      <c r="P81" s="32"/>
      <c r="Q81" s="32"/>
      <c r="R81" s="32"/>
      <c r="S81" s="32"/>
      <c r="T81" s="32"/>
      <c r="U81" s="15">
        <f>K81</f>
        <v>0</v>
      </c>
    </row>
    <row r="82" spans="1:22" ht="75.75" customHeight="1" x14ac:dyDescent="0.2">
      <c r="A82" s="6">
        <v>7</v>
      </c>
      <c r="B82" s="76" t="s">
        <v>102</v>
      </c>
      <c r="C82" s="77"/>
      <c r="D82" s="77"/>
      <c r="E82" s="77"/>
      <c r="F82" s="77"/>
      <c r="G82" s="77"/>
      <c r="H82" s="77"/>
      <c r="I82" s="77"/>
      <c r="J82" s="78"/>
      <c r="K82" s="32"/>
      <c r="L82" s="15">
        <f>L76*49.5</f>
        <v>0</v>
      </c>
      <c r="M82" s="15">
        <f>M76*49.5</f>
        <v>0</v>
      </c>
      <c r="N82" s="32"/>
      <c r="O82" s="32"/>
      <c r="P82" s="32"/>
      <c r="Q82" s="32"/>
      <c r="R82" s="32"/>
      <c r="S82" s="32"/>
      <c r="T82" s="32"/>
      <c r="U82" s="15">
        <f>L82+M82</f>
        <v>0</v>
      </c>
    </row>
    <row r="83" spans="1:22" ht="98.25" customHeight="1" x14ac:dyDescent="0.2">
      <c r="A83" s="6">
        <v>8</v>
      </c>
      <c r="B83" s="76" t="s">
        <v>103</v>
      </c>
      <c r="C83" s="77"/>
      <c r="D83" s="77"/>
      <c r="E83" s="77"/>
      <c r="F83" s="77"/>
      <c r="G83" s="77"/>
      <c r="H83" s="77"/>
      <c r="I83" s="77"/>
      <c r="J83" s="78"/>
      <c r="K83" s="32"/>
      <c r="L83" s="32"/>
      <c r="M83" s="32"/>
      <c r="N83" s="15">
        <f>N76*318.78</f>
        <v>0</v>
      </c>
      <c r="O83" s="15">
        <f>O76*318.78</f>
        <v>0</v>
      </c>
      <c r="P83" s="15">
        <f>P76*318.78</f>
        <v>0</v>
      </c>
      <c r="Q83" s="15">
        <f>Q76*569.25</f>
        <v>0</v>
      </c>
      <c r="R83" s="32"/>
      <c r="S83" s="15">
        <f>S76*569.25</f>
        <v>0</v>
      </c>
      <c r="T83" s="15">
        <f>T76*569.25</f>
        <v>0</v>
      </c>
      <c r="U83" s="15">
        <f>N83+O83+P83+Q83+S83+T83</f>
        <v>0</v>
      </c>
    </row>
    <row r="84" spans="1:22" ht="91.5" customHeight="1" x14ac:dyDescent="0.2">
      <c r="A84" s="6">
        <v>9</v>
      </c>
      <c r="B84" s="76" t="s">
        <v>104</v>
      </c>
      <c r="C84" s="77"/>
      <c r="D84" s="77"/>
      <c r="E84" s="77"/>
      <c r="F84" s="77"/>
      <c r="G84" s="77"/>
      <c r="H84" s="77"/>
      <c r="I84" s="77"/>
      <c r="J84" s="78"/>
      <c r="K84" s="15">
        <f>K77*123.75</f>
        <v>0</v>
      </c>
      <c r="L84" s="15">
        <f>L77*123.75</f>
        <v>0</v>
      </c>
      <c r="M84" s="15">
        <f>M77*123.75</f>
        <v>0</v>
      </c>
      <c r="N84" s="15">
        <f>N77*61.88</f>
        <v>0</v>
      </c>
      <c r="O84" s="15">
        <f>O77*61.88</f>
        <v>0</v>
      </c>
      <c r="P84" s="15">
        <f>P77*61.88</f>
        <v>0</v>
      </c>
      <c r="Q84" s="15">
        <f>Q77*61.88</f>
        <v>0</v>
      </c>
      <c r="R84" s="32"/>
      <c r="S84" s="15">
        <f>S77*61.88</f>
        <v>0</v>
      </c>
      <c r="T84" s="15">
        <f>T77*61.88</f>
        <v>0</v>
      </c>
      <c r="U84" s="15">
        <f>K84+L84+M84+N84+O84+P84+Q84+S84+T84</f>
        <v>0</v>
      </c>
    </row>
    <row r="85" spans="1:22" ht="78" customHeight="1" x14ac:dyDescent="0.2">
      <c r="A85" s="6">
        <v>10</v>
      </c>
      <c r="B85" s="76" t="s">
        <v>105</v>
      </c>
      <c r="C85" s="77"/>
      <c r="D85" s="77"/>
      <c r="E85" s="77"/>
      <c r="F85" s="77"/>
      <c r="G85" s="77"/>
      <c r="H85" s="77"/>
      <c r="I85" s="77"/>
      <c r="J85" s="78"/>
      <c r="K85" s="32"/>
      <c r="L85" s="32"/>
      <c r="M85" s="32"/>
      <c r="N85" s="32"/>
      <c r="O85" s="15">
        <f>O78*56.92</f>
        <v>0</v>
      </c>
      <c r="P85" s="32"/>
      <c r="Q85" s="32"/>
      <c r="R85" s="32"/>
      <c r="S85" s="15">
        <f>S78*56.92</f>
        <v>0</v>
      </c>
      <c r="T85" s="32"/>
      <c r="U85" s="15">
        <f>O85+S85</f>
        <v>0</v>
      </c>
    </row>
    <row r="86" spans="1:22" ht="141.75" customHeight="1" x14ac:dyDescent="0.2">
      <c r="A86" s="6">
        <v>11</v>
      </c>
      <c r="B86" s="76" t="s">
        <v>106</v>
      </c>
      <c r="C86" s="77"/>
      <c r="D86" s="77"/>
      <c r="E86" s="77"/>
      <c r="F86" s="77"/>
      <c r="G86" s="77"/>
      <c r="H86" s="77"/>
      <c r="I86" s="77"/>
      <c r="J86" s="78"/>
      <c r="K86" s="15">
        <f>K79*148.5</f>
        <v>0</v>
      </c>
      <c r="L86" s="15">
        <f>L79*49.5</f>
        <v>0</v>
      </c>
      <c r="M86" s="15">
        <f>M79*49.5</f>
        <v>0</v>
      </c>
      <c r="N86" s="15">
        <f>N79*318.78</f>
        <v>0</v>
      </c>
      <c r="O86" s="15">
        <f>O79*318.78</f>
        <v>0</v>
      </c>
      <c r="P86" s="15">
        <f>P79*318.78</f>
        <v>0</v>
      </c>
      <c r="Q86" s="15">
        <f>Q79*569.25</f>
        <v>0</v>
      </c>
      <c r="R86" s="32"/>
      <c r="S86" s="15">
        <f>S79*569.25</f>
        <v>0</v>
      </c>
      <c r="T86" s="15">
        <f>T79*569.25</f>
        <v>0</v>
      </c>
      <c r="U86" s="15">
        <f>K86+L86+M86+N86+O86+P86+Q86+S86+T86</f>
        <v>0</v>
      </c>
    </row>
    <row r="87" spans="1:22" ht="103.5" customHeight="1" x14ac:dyDescent="0.2">
      <c r="A87" s="6">
        <v>12</v>
      </c>
      <c r="B87" s="76" t="s">
        <v>107</v>
      </c>
      <c r="C87" s="77"/>
      <c r="D87" s="77"/>
      <c r="E87" s="77"/>
      <c r="F87" s="77"/>
      <c r="G87" s="77"/>
      <c r="H87" s="77"/>
      <c r="I87" s="77"/>
      <c r="J87" s="78"/>
      <c r="K87" s="15">
        <f>K80*123.75</f>
        <v>0</v>
      </c>
      <c r="L87" s="15">
        <f>L80*123.75</f>
        <v>0</v>
      </c>
      <c r="M87" s="15">
        <f>M80*123.75</f>
        <v>0</v>
      </c>
      <c r="N87" s="15">
        <f>N80*61.88</f>
        <v>0</v>
      </c>
      <c r="O87" s="15">
        <f>O80*61.88</f>
        <v>0</v>
      </c>
      <c r="P87" s="15">
        <f>P80*61.88</f>
        <v>0</v>
      </c>
      <c r="Q87" s="15">
        <f>Q80*61.88</f>
        <v>0</v>
      </c>
      <c r="R87" s="32"/>
      <c r="S87" s="15">
        <f>S80*61.88</f>
        <v>0</v>
      </c>
      <c r="T87" s="15">
        <f>T80*61.88</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27"/>
      <c r="C91" s="27"/>
      <c r="D91" s="27"/>
      <c r="E91" s="27"/>
      <c r="F91" s="27"/>
      <c r="G91" s="27"/>
      <c r="H91" s="27"/>
      <c r="I91" s="27"/>
      <c r="J91" s="27"/>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25"/>
      <c r="C94" s="25"/>
      <c r="D94" s="25"/>
      <c r="E94" s="25"/>
      <c r="F94" s="25"/>
      <c r="G94" s="25"/>
      <c r="H94" s="25"/>
      <c r="I94" s="25"/>
      <c r="J94" s="25"/>
      <c r="K94" s="25"/>
      <c r="L94" s="25"/>
      <c r="M94" s="25"/>
      <c r="N94" s="25"/>
      <c r="O94" s="25"/>
      <c r="P94" s="25"/>
      <c r="Q94" s="25"/>
      <c r="R94" s="25"/>
      <c r="S94" s="25"/>
      <c r="T94" s="25"/>
      <c r="U94" s="25"/>
      <c r="V94" s="25"/>
    </row>
    <row r="95" spans="1:22" ht="16.5" thickBot="1" x14ac:dyDescent="0.3">
      <c r="A95" s="102" t="s">
        <v>62</v>
      </c>
      <c r="B95" s="102"/>
      <c r="C95" s="102"/>
      <c r="D95" s="102"/>
      <c r="E95" s="102"/>
      <c r="F95" s="102"/>
      <c r="G95" s="102"/>
      <c r="H95" s="102"/>
      <c r="I95" s="102"/>
      <c r="J95" s="102"/>
      <c r="K95" s="102"/>
      <c r="L95" s="102"/>
      <c r="M95" s="43">
        <f>U54+U67+U90</f>
        <v>0</v>
      </c>
      <c r="N95" s="44" t="s">
        <v>33</v>
      </c>
      <c r="Q95" s="25"/>
      <c r="R95" s="25"/>
      <c r="S95" s="25"/>
      <c r="T95" s="25"/>
      <c r="U95" s="25"/>
      <c r="V95" s="25"/>
    </row>
    <row r="96" spans="1:22" ht="18.75" thickBot="1" x14ac:dyDescent="0.25">
      <c r="A96" s="42"/>
      <c r="B96" s="25"/>
      <c r="C96" s="25"/>
      <c r="D96" s="25"/>
      <c r="E96" s="25"/>
      <c r="F96" s="25"/>
      <c r="G96" s="25"/>
      <c r="H96" s="25"/>
      <c r="I96" s="25"/>
      <c r="J96" s="25"/>
      <c r="K96" s="25"/>
      <c r="L96" s="25"/>
      <c r="M96" s="25"/>
      <c r="N96" s="25"/>
      <c r="O96" s="25"/>
      <c r="P96" s="25"/>
      <c r="Q96" s="25"/>
      <c r="R96" s="25"/>
      <c r="S96" s="25"/>
      <c r="T96" s="25"/>
      <c r="U96" s="25"/>
      <c r="V96" s="25"/>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234</v>
      </c>
      <c r="C108" s="129"/>
      <c r="D108" s="129"/>
      <c r="E108" s="129"/>
      <c r="F108" s="129"/>
      <c r="G108" s="129"/>
      <c r="H108" s="129"/>
      <c r="I108" s="129"/>
      <c r="J108" s="129"/>
      <c r="K108" s="129"/>
    </row>
    <row r="109" spans="1:15" ht="18.75" customHeight="1" x14ac:dyDescent="0.2">
      <c r="A109" s="56"/>
      <c r="B109" s="129" t="s">
        <v>233</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B106:I106"/>
    <mergeCell ref="B107:K107"/>
    <mergeCell ref="B108:K108"/>
    <mergeCell ref="B109:K109"/>
    <mergeCell ref="B110:K110"/>
    <mergeCell ref="A27:V27"/>
    <mergeCell ref="A28:V28"/>
    <mergeCell ref="A30:V30"/>
    <mergeCell ref="A32:A33"/>
    <mergeCell ref="B32:J33"/>
    <mergeCell ref="B102:D102"/>
    <mergeCell ref="K102:O102"/>
    <mergeCell ref="B103:D103"/>
    <mergeCell ref="K103:O103"/>
    <mergeCell ref="B42:J42"/>
    <mergeCell ref="B46:J46"/>
    <mergeCell ref="B39:J39"/>
    <mergeCell ref="B47:J47"/>
    <mergeCell ref="B49:J49"/>
    <mergeCell ref="B41:J41"/>
    <mergeCell ref="B45:J45"/>
    <mergeCell ref="B50:J50"/>
    <mergeCell ref="B48:J48"/>
    <mergeCell ref="B44:J44"/>
    <mergeCell ref="U1:V1"/>
    <mergeCell ref="A3:G3"/>
    <mergeCell ref="A4:E4"/>
    <mergeCell ref="A6:E6"/>
    <mergeCell ref="A7:B7"/>
    <mergeCell ref="A8:E8"/>
    <mergeCell ref="A9:V9"/>
    <mergeCell ref="B34:J34"/>
    <mergeCell ref="B35:J35"/>
    <mergeCell ref="B29:J29"/>
    <mergeCell ref="C23:F23"/>
    <mergeCell ref="J23:S23"/>
    <mergeCell ref="B25:G25"/>
    <mergeCell ref="C12:S12"/>
    <mergeCell ref="C22:H22"/>
    <mergeCell ref="C17:V17"/>
    <mergeCell ref="C18:S18"/>
    <mergeCell ref="C19:S19"/>
    <mergeCell ref="C20:S20"/>
    <mergeCell ref="J22:S22"/>
    <mergeCell ref="C13:S13"/>
    <mergeCell ref="C14:S14"/>
    <mergeCell ref="C15:S15"/>
    <mergeCell ref="C16:S16"/>
    <mergeCell ref="K32:R32"/>
    <mergeCell ref="S32:T32"/>
    <mergeCell ref="U32:U33"/>
    <mergeCell ref="S33:T33"/>
    <mergeCell ref="K73:R73"/>
    <mergeCell ref="A69:R69"/>
    <mergeCell ref="B63:J63"/>
    <mergeCell ref="B64:J64"/>
    <mergeCell ref="B65:J65"/>
    <mergeCell ref="S64:T64"/>
    <mergeCell ref="S65:T65"/>
    <mergeCell ref="S66:T66"/>
    <mergeCell ref="S67:T67"/>
    <mergeCell ref="S73:T73"/>
    <mergeCell ref="U73:U74"/>
    <mergeCell ref="B53:J53"/>
    <mergeCell ref="B54:J54"/>
    <mergeCell ref="B66:J66"/>
    <mergeCell ref="B67:J67"/>
    <mergeCell ref="A59:V59"/>
    <mergeCell ref="A61:A62"/>
    <mergeCell ref="B61:J62"/>
    <mergeCell ref="A71:V71"/>
    <mergeCell ref="B52:J52"/>
    <mergeCell ref="A95:L95"/>
    <mergeCell ref="B75:J75"/>
    <mergeCell ref="B77:J77"/>
    <mergeCell ref="B78:J78"/>
    <mergeCell ref="B81:J81"/>
    <mergeCell ref="B79:J79"/>
    <mergeCell ref="B80:J80"/>
    <mergeCell ref="B76:J76"/>
    <mergeCell ref="B82:J82"/>
    <mergeCell ref="B84:J84"/>
    <mergeCell ref="B85:J85"/>
    <mergeCell ref="B83:J83"/>
    <mergeCell ref="B86:J86"/>
    <mergeCell ref="B87:J87"/>
    <mergeCell ref="B90:J90"/>
    <mergeCell ref="B89:J89"/>
    <mergeCell ref="B98:E98"/>
    <mergeCell ref="B88:J88"/>
    <mergeCell ref="B97:E97"/>
    <mergeCell ref="A93:U93"/>
    <mergeCell ref="A73:A74"/>
    <mergeCell ref="B73:J74"/>
    <mergeCell ref="S34:T34"/>
    <mergeCell ref="S35:T35"/>
    <mergeCell ref="S36:T36"/>
    <mergeCell ref="S37:T37"/>
    <mergeCell ref="S38:T38"/>
    <mergeCell ref="B51:J51"/>
    <mergeCell ref="S44:T44"/>
    <mergeCell ref="S45:T45"/>
    <mergeCell ref="S46:T46"/>
    <mergeCell ref="S47:T47"/>
    <mergeCell ref="S48:T48"/>
    <mergeCell ref="S39:T39"/>
    <mergeCell ref="S40:T40"/>
    <mergeCell ref="S41:T41"/>
    <mergeCell ref="S42:T42"/>
    <mergeCell ref="S43:T43"/>
    <mergeCell ref="S54:T54"/>
    <mergeCell ref="S61:T61"/>
    <mergeCell ref="B36:J36"/>
    <mergeCell ref="B37:J37"/>
    <mergeCell ref="B38:J38"/>
    <mergeCell ref="U61:U62"/>
    <mergeCell ref="S62:T62"/>
    <mergeCell ref="S63:T63"/>
    <mergeCell ref="S49:T49"/>
    <mergeCell ref="S50:T50"/>
    <mergeCell ref="S51:T51"/>
    <mergeCell ref="S52:T52"/>
    <mergeCell ref="S53:T53"/>
    <mergeCell ref="A56:P57"/>
    <mergeCell ref="K61:R61"/>
    <mergeCell ref="B40:J40"/>
    <mergeCell ref="B43:J43"/>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D27" sqref="D27"/>
    </sheetView>
  </sheetViews>
  <sheetFormatPr defaultRowHeight="15" x14ac:dyDescent="0.25"/>
  <sheetData>
    <row r="1" spans="1:20" x14ac:dyDescent="0.25">
      <c r="A1" s="130" t="s">
        <v>22</v>
      </c>
      <c r="B1" s="130"/>
      <c r="C1" s="130"/>
      <c r="D1" s="130"/>
      <c r="E1" s="130"/>
      <c r="F1" s="130"/>
      <c r="G1" s="130"/>
      <c r="H1" s="130"/>
      <c r="I1" s="130"/>
      <c r="J1" s="130"/>
      <c r="K1" s="130"/>
      <c r="L1" s="130"/>
      <c r="M1" s="130"/>
      <c r="N1" s="130"/>
      <c r="O1" s="130"/>
      <c r="P1" s="130"/>
      <c r="Q1" s="130"/>
      <c r="R1" s="130"/>
      <c r="S1" s="130"/>
      <c r="T1" s="130"/>
    </row>
    <row r="2" spans="1:20" x14ac:dyDescent="0.25">
      <c r="A2" s="130" t="s">
        <v>23</v>
      </c>
      <c r="B2" s="130"/>
      <c r="C2" s="130"/>
      <c r="D2" s="130"/>
      <c r="E2" s="130"/>
      <c r="F2" s="130"/>
      <c r="G2" s="130"/>
      <c r="H2" s="130"/>
      <c r="I2" s="130"/>
      <c r="J2" s="130"/>
      <c r="K2" s="130"/>
      <c r="L2" s="130"/>
      <c r="M2" s="130"/>
      <c r="N2" s="130"/>
      <c r="O2" s="130"/>
      <c r="P2" s="130"/>
      <c r="Q2" s="130"/>
      <c r="R2" s="130"/>
      <c r="S2" s="130"/>
      <c r="T2" s="130"/>
    </row>
    <row r="3" spans="1:20" x14ac:dyDescent="0.25">
      <c r="A3" s="2"/>
      <c r="B3" s="1"/>
      <c r="C3" s="1"/>
      <c r="D3" s="1"/>
      <c r="E3" s="1"/>
      <c r="F3" s="1"/>
      <c r="G3" s="1"/>
      <c r="H3" s="1"/>
      <c r="I3" s="1"/>
      <c r="J3" s="1"/>
      <c r="K3" s="1"/>
      <c r="L3" s="1"/>
      <c r="M3" s="1"/>
      <c r="N3" s="1"/>
      <c r="O3" s="1"/>
      <c r="P3" s="1"/>
      <c r="Q3" s="1"/>
      <c r="R3" s="1"/>
      <c r="S3" s="1"/>
      <c r="T3" s="1"/>
    </row>
    <row r="4" spans="1:20" x14ac:dyDescent="0.25">
      <c r="A4" s="2"/>
      <c r="B4" s="139" t="s">
        <v>14</v>
      </c>
      <c r="C4" s="139"/>
      <c r="D4" s="139"/>
      <c r="E4" s="139"/>
      <c r="F4" s="139"/>
      <c r="G4" s="139"/>
      <c r="H4" s="139"/>
      <c r="I4" s="139"/>
      <c r="J4" s="139"/>
      <c r="K4" s="1"/>
      <c r="L4" s="1"/>
      <c r="M4" s="1"/>
      <c r="N4" s="1"/>
      <c r="O4" s="1"/>
      <c r="P4" s="1"/>
      <c r="Q4" s="1"/>
      <c r="R4" s="1"/>
      <c r="S4" s="1"/>
      <c r="T4" s="1"/>
    </row>
    <row r="5" spans="1:20" x14ac:dyDescent="0.25">
      <c r="A5" s="2"/>
      <c r="B5" s="7"/>
      <c r="C5" s="7"/>
      <c r="D5" s="7"/>
      <c r="E5" s="7"/>
      <c r="F5" s="7"/>
      <c r="G5" s="7"/>
      <c r="H5" s="7"/>
      <c r="I5" s="7"/>
      <c r="J5" s="7"/>
      <c r="K5" s="1"/>
      <c r="L5" s="1"/>
      <c r="M5" s="1"/>
      <c r="N5" s="1"/>
      <c r="O5" s="1"/>
      <c r="P5" s="1"/>
      <c r="Q5" s="1"/>
      <c r="R5" s="1"/>
      <c r="S5" s="1"/>
      <c r="T5" s="1"/>
    </row>
    <row r="6" spans="1:20" x14ac:dyDescent="0.25">
      <c r="A6" s="2"/>
      <c r="B6" s="140" t="s">
        <v>12</v>
      </c>
      <c r="C6" s="140"/>
      <c r="D6" s="141"/>
      <c r="E6" s="142"/>
      <c r="F6" s="8"/>
      <c r="G6" s="8"/>
      <c r="H6" s="9"/>
      <c r="I6" s="9"/>
      <c r="J6" s="9"/>
      <c r="K6" s="1"/>
      <c r="L6" s="1"/>
      <c r="M6" s="1"/>
      <c r="N6" s="1"/>
      <c r="O6" s="1"/>
      <c r="P6" s="1"/>
      <c r="Q6" s="1"/>
      <c r="R6" s="1"/>
      <c r="S6" s="1"/>
      <c r="T6" s="1"/>
    </row>
    <row r="7" spans="1:20" x14ac:dyDescent="0.25">
      <c r="A7" s="2"/>
      <c r="B7" s="143" t="s">
        <v>13</v>
      </c>
      <c r="C7" s="143"/>
      <c r="D7" s="141"/>
      <c r="E7" s="142"/>
      <c r="F7" s="8"/>
      <c r="G7" s="8"/>
      <c r="H7" s="9"/>
      <c r="I7" s="9"/>
      <c r="J7" s="9"/>
      <c r="K7" s="1"/>
      <c r="L7" s="1"/>
      <c r="M7" s="1"/>
      <c r="N7" s="1"/>
      <c r="O7" s="1"/>
      <c r="P7" s="1"/>
      <c r="Q7" s="1"/>
      <c r="R7" s="1"/>
      <c r="S7" s="1"/>
      <c r="T7" s="1"/>
    </row>
    <row r="8" spans="1:20" x14ac:dyDescent="0.25">
      <c r="A8" s="2"/>
      <c r="B8" s="10"/>
      <c r="C8" s="10"/>
      <c r="D8" s="10"/>
      <c r="E8" s="10"/>
      <c r="F8" s="10"/>
      <c r="G8" s="10"/>
      <c r="H8" s="10"/>
      <c r="I8" s="10"/>
      <c r="J8" s="10"/>
      <c r="K8" s="1"/>
      <c r="L8" s="1"/>
      <c r="M8" s="1"/>
      <c r="N8" s="1"/>
      <c r="O8" s="1"/>
      <c r="P8" s="1"/>
      <c r="Q8" s="1"/>
      <c r="R8" s="1"/>
      <c r="S8" s="1"/>
      <c r="T8" s="1"/>
    </row>
    <row r="9" spans="1:20" x14ac:dyDescent="0.25">
      <c r="A9" s="2"/>
      <c r="B9" s="144" t="s">
        <v>15</v>
      </c>
      <c r="C9" s="144"/>
      <c r="D9" s="144"/>
      <c r="E9" s="144"/>
      <c r="F9" s="144"/>
      <c r="G9" s="144"/>
      <c r="H9" s="144"/>
      <c r="I9" s="144"/>
      <c r="J9" s="144"/>
      <c r="K9" s="1"/>
      <c r="L9" s="1"/>
      <c r="M9" s="1"/>
      <c r="N9" s="1"/>
      <c r="O9" s="1"/>
      <c r="P9" s="1"/>
      <c r="Q9" s="1"/>
      <c r="R9" s="1"/>
      <c r="S9" s="1"/>
      <c r="T9" s="1"/>
    </row>
    <row r="10" spans="1:20" x14ac:dyDescent="0.25">
      <c r="A10" s="2"/>
      <c r="B10" s="11"/>
      <c r="C10" s="11"/>
      <c r="D10" s="11"/>
      <c r="E10" s="11"/>
      <c r="F10" s="11"/>
      <c r="G10" s="11"/>
      <c r="H10" s="11"/>
      <c r="I10" s="11"/>
      <c r="J10" s="11"/>
      <c r="K10" s="1"/>
      <c r="L10" s="1"/>
      <c r="M10" s="1"/>
      <c r="N10" s="1"/>
      <c r="O10" s="1"/>
      <c r="P10" s="1"/>
      <c r="Q10" s="1"/>
      <c r="R10" s="1"/>
      <c r="S10" s="1"/>
      <c r="T10" s="1"/>
    </row>
    <row r="11" spans="1:20" x14ac:dyDescent="0.25">
      <c r="A11" s="2"/>
      <c r="B11" s="140" t="s">
        <v>12</v>
      </c>
      <c r="C11" s="140"/>
      <c r="D11" s="141"/>
      <c r="E11" s="142"/>
      <c r="F11" s="8"/>
      <c r="G11" s="8"/>
      <c r="H11" s="9"/>
      <c r="I11" s="9"/>
      <c r="J11" s="9"/>
      <c r="K11" s="1"/>
      <c r="L11" s="1"/>
      <c r="M11" s="1"/>
      <c r="N11" s="1"/>
      <c r="O11" s="1"/>
      <c r="P11" s="1"/>
      <c r="Q11" s="1"/>
      <c r="R11" s="1"/>
      <c r="S11" s="1"/>
      <c r="T11" s="1"/>
    </row>
    <row r="12" spans="1:20" x14ac:dyDescent="0.25">
      <c r="A12" s="2"/>
      <c r="B12" s="143" t="s">
        <v>13</v>
      </c>
      <c r="C12" s="143"/>
      <c r="D12" s="141"/>
      <c r="E12" s="142"/>
      <c r="F12" s="8"/>
      <c r="G12" s="8"/>
      <c r="H12" s="9"/>
      <c r="I12" s="9"/>
      <c r="J12" s="9"/>
      <c r="K12" s="1"/>
      <c r="L12" s="1"/>
      <c r="M12" s="1"/>
      <c r="N12" s="1"/>
      <c r="O12" s="1"/>
      <c r="P12" s="1"/>
      <c r="Q12" s="1"/>
      <c r="R12" s="1"/>
      <c r="S12" s="1"/>
      <c r="T12" s="1"/>
    </row>
    <row r="13" spans="1:20" x14ac:dyDescent="0.25">
      <c r="A13" s="2"/>
      <c r="B13" s="1"/>
      <c r="C13" s="1"/>
      <c r="D13" s="1"/>
      <c r="E13" s="1"/>
      <c r="F13" s="1"/>
      <c r="G13" s="1"/>
      <c r="H13" s="1"/>
      <c r="I13" s="1"/>
      <c r="J13" s="1"/>
      <c r="K13" s="1"/>
      <c r="L13" s="1"/>
      <c r="M13" s="1"/>
      <c r="N13" s="1"/>
      <c r="O13" s="1"/>
      <c r="P13" s="1"/>
      <c r="Q13" s="1"/>
      <c r="R13" s="1"/>
      <c r="S13" s="1"/>
      <c r="T13" s="1"/>
    </row>
    <row r="14" spans="1:20" x14ac:dyDescent="0.25">
      <c r="A14" s="2"/>
      <c r="B14" s="1"/>
      <c r="C14" s="1"/>
      <c r="D14" s="1"/>
      <c r="E14" s="1"/>
      <c r="F14" s="1"/>
      <c r="G14" s="1"/>
      <c r="H14" s="1"/>
      <c r="I14" s="1"/>
      <c r="J14" s="1"/>
      <c r="K14" s="1"/>
      <c r="L14" s="1"/>
      <c r="M14" s="1"/>
      <c r="N14" s="1"/>
      <c r="O14" s="1"/>
      <c r="P14" s="1"/>
      <c r="Q14" s="1"/>
      <c r="R14" s="1"/>
      <c r="S14" s="1"/>
      <c r="T14" s="1"/>
    </row>
    <row r="15" spans="1:20" x14ac:dyDescent="0.25">
      <c r="A15" s="2"/>
      <c r="B15" s="1"/>
      <c r="C15" s="1"/>
      <c r="D15" s="1"/>
      <c r="E15" s="1"/>
      <c r="F15" s="1"/>
      <c r="G15" s="1"/>
      <c r="H15" s="1"/>
      <c r="I15" s="1"/>
      <c r="J15" s="1"/>
      <c r="K15" s="1"/>
      <c r="L15" s="1"/>
      <c r="M15" s="1"/>
      <c r="N15" s="1"/>
      <c r="O15" s="1"/>
      <c r="P15" s="1"/>
      <c r="Q15" s="1"/>
      <c r="R15" s="1"/>
      <c r="S15" s="1"/>
      <c r="T15" s="1"/>
    </row>
    <row r="16" spans="1:20" x14ac:dyDescent="0.25">
      <c r="A16" s="2"/>
      <c r="B16" s="1"/>
      <c r="C16" s="1"/>
      <c r="D16" s="1"/>
      <c r="E16" s="1"/>
      <c r="F16" s="1"/>
      <c r="G16" s="1"/>
      <c r="H16" s="1"/>
      <c r="I16" s="1"/>
      <c r="J16" s="1"/>
      <c r="K16" s="1"/>
      <c r="L16" s="1"/>
      <c r="M16" s="1"/>
      <c r="N16" s="1"/>
      <c r="O16" s="1"/>
      <c r="P16" s="1"/>
      <c r="Q16" s="1"/>
      <c r="R16" s="1"/>
      <c r="S16" s="1"/>
      <c r="T16" s="1"/>
    </row>
    <row r="17" spans="1:20" x14ac:dyDescent="0.25">
      <c r="A17" s="2"/>
      <c r="B17" s="138" t="s">
        <v>16</v>
      </c>
      <c r="C17" s="138"/>
      <c r="D17" s="138"/>
      <c r="E17" s="138"/>
      <c r="F17" s="138"/>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110"/>
  <sheetViews>
    <sheetView topLeftCell="A85" zoomScale="90" zoomScaleNormal="90" workbookViewId="0">
      <selection activeCell="M87" sqref="M87"/>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66"/>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91</v>
      </c>
      <c r="C40" s="77"/>
      <c r="D40" s="77"/>
      <c r="E40" s="77"/>
      <c r="F40" s="77"/>
      <c r="G40" s="77"/>
      <c r="H40" s="77"/>
      <c r="I40" s="77"/>
      <c r="J40" s="78"/>
      <c r="K40" s="32"/>
      <c r="L40" s="15">
        <f>L35*148.5</f>
        <v>0</v>
      </c>
      <c r="M40" s="32"/>
      <c r="N40" s="32"/>
      <c r="O40" s="32"/>
      <c r="P40" s="32"/>
      <c r="Q40" s="32"/>
      <c r="R40" s="32"/>
      <c r="S40" s="85"/>
      <c r="T40" s="86"/>
      <c r="U40" s="33">
        <f>L40</f>
        <v>0</v>
      </c>
    </row>
    <row r="41" spans="1:21" ht="78" customHeight="1" x14ac:dyDescent="0.2">
      <c r="A41" s="6">
        <v>7</v>
      </c>
      <c r="B41" s="76" t="s">
        <v>92</v>
      </c>
      <c r="C41" s="77"/>
      <c r="D41" s="77"/>
      <c r="E41" s="77"/>
      <c r="F41" s="77"/>
      <c r="G41" s="77"/>
      <c r="H41" s="77"/>
      <c r="I41" s="77"/>
      <c r="J41" s="78"/>
      <c r="K41" s="32"/>
      <c r="L41" s="32"/>
      <c r="M41" s="32"/>
      <c r="N41" s="32"/>
      <c r="O41" s="15">
        <f>O35*356.4</f>
        <v>0</v>
      </c>
      <c r="P41" s="32"/>
      <c r="Q41" s="32"/>
      <c r="R41" s="15">
        <f>R35*495</f>
        <v>0</v>
      </c>
      <c r="S41" s="85"/>
      <c r="T41" s="86"/>
      <c r="U41" s="33">
        <f>O41+R41</f>
        <v>0</v>
      </c>
    </row>
    <row r="42" spans="1:21" ht="78" customHeight="1" x14ac:dyDescent="0.2">
      <c r="A42" s="6">
        <v>8</v>
      </c>
      <c r="B42" s="76" t="s">
        <v>93</v>
      </c>
      <c r="C42" s="77"/>
      <c r="D42" s="77"/>
      <c r="E42" s="77"/>
      <c r="F42" s="77"/>
      <c r="G42" s="77"/>
      <c r="H42" s="77"/>
      <c r="I42" s="77"/>
      <c r="J42" s="78"/>
      <c r="K42" s="15">
        <f>K36*148.5</f>
        <v>0</v>
      </c>
      <c r="L42" s="32"/>
      <c r="M42" s="32"/>
      <c r="N42" s="32"/>
      <c r="O42" s="32"/>
      <c r="P42" s="32"/>
      <c r="Q42" s="32"/>
      <c r="R42" s="32"/>
      <c r="S42" s="85"/>
      <c r="T42" s="86"/>
      <c r="U42" s="33">
        <f>K42</f>
        <v>0</v>
      </c>
    </row>
    <row r="43" spans="1:21" ht="66.75" customHeight="1" x14ac:dyDescent="0.2">
      <c r="A43" s="74">
        <v>9</v>
      </c>
      <c r="B43" s="135" t="s">
        <v>94</v>
      </c>
      <c r="C43" s="136"/>
      <c r="D43" s="136"/>
      <c r="E43" s="136"/>
      <c r="F43" s="136"/>
      <c r="G43" s="136"/>
      <c r="H43" s="136"/>
      <c r="I43" s="136"/>
      <c r="J43" s="137"/>
      <c r="K43" s="32"/>
      <c r="L43" s="32"/>
      <c r="M43" s="32"/>
      <c r="N43" s="32"/>
      <c r="O43" s="32"/>
      <c r="P43" s="32"/>
      <c r="Q43" s="32"/>
      <c r="R43" s="32"/>
      <c r="S43" s="85"/>
      <c r="T43" s="86"/>
      <c r="U43" s="33">
        <f>M43</f>
        <v>0</v>
      </c>
    </row>
    <row r="44" spans="1:21" ht="93.75" customHeight="1" x14ac:dyDescent="0.2">
      <c r="A44" s="6">
        <v>10</v>
      </c>
      <c r="B44" s="76" t="s">
        <v>95</v>
      </c>
      <c r="C44" s="77"/>
      <c r="D44" s="77"/>
      <c r="E44" s="77"/>
      <c r="F44" s="77"/>
      <c r="G44" s="77"/>
      <c r="H44" s="77"/>
      <c r="I44" s="77"/>
      <c r="J44" s="78"/>
      <c r="K44" s="32"/>
      <c r="L44" s="32"/>
      <c r="M44" s="32"/>
      <c r="N44" s="15">
        <f>N36*277.2</f>
        <v>0</v>
      </c>
      <c r="O44" s="32"/>
      <c r="P44" s="15">
        <f>P36*277.2</f>
        <v>0</v>
      </c>
      <c r="Q44" s="15">
        <f>Q36*495</f>
        <v>0</v>
      </c>
      <c r="R44" s="32"/>
      <c r="S44" s="87">
        <f>S36*495</f>
        <v>0</v>
      </c>
      <c r="T44" s="88"/>
      <c r="U44" s="33">
        <f>N44+P44+Q44+S44</f>
        <v>0</v>
      </c>
    </row>
    <row r="45" spans="1:21" ht="76.5" customHeight="1" x14ac:dyDescent="0.2">
      <c r="A45" s="6">
        <v>11</v>
      </c>
      <c r="B45" s="76" t="s">
        <v>77</v>
      </c>
      <c r="C45" s="77"/>
      <c r="D45" s="77"/>
      <c r="E45" s="77"/>
      <c r="F45" s="77"/>
      <c r="G45" s="77"/>
      <c r="H45" s="77"/>
      <c r="I45" s="77"/>
      <c r="J45" s="78"/>
      <c r="K45" s="15">
        <f>K37*148.5</f>
        <v>0</v>
      </c>
      <c r="L45" s="32"/>
      <c r="M45" s="32"/>
      <c r="N45" s="32"/>
      <c r="O45" s="32"/>
      <c r="P45" s="32"/>
      <c r="Q45" s="32"/>
      <c r="R45" s="32"/>
      <c r="S45" s="85"/>
      <c r="T45" s="86"/>
      <c r="U45" s="33">
        <f>K45</f>
        <v>0</v>
      </c>
    </row>
    <row r="46" spans="1:21" ht="69" customHeight="1" x14ac:dyDescent="0.2">
      <c r="A46" s="6">
        <v>12</v>
      </c>
      <c r="B46" s="132" t="s">
        <v>96</v>
      </c>
      <c r="C46" s="133"/>
      <c r="D46" s="133"/>
      <c r="E46" s="133"/>
      <c r="F46" s="133"/>
      <c r="G46" s="133"/>
      <c r="H46" s="133"/>
      <c r="I46" s="133"/>
      <c r="J46" s="134"/>
      <c r="K46" s="32"/>
      <c r="L46" s="32"/>
      <c r="M46" s="32"/>
      <c r="N46" s="32"/>
      <c r="O46" s="32"/>
      <c r="P46" s="32"/>
      <c r="Q46" s="32"/>
      <c r="R46" s="32"/>
      <c r="S46" s="85"/>
      <c r="T46" s="86"/>
      <c r="U46" s="33">
        <f>M46</f>
        <v>0</v>
      </c>
    </row>
    <row r="47" spans="1:21" ht="96" customHeight="1" x14ac:dyDescent="0.2">
      <c r="A47" s="6">
        <v>13</v>
      </c>
      <c r="B47" s="76" t="s">
        <v>97</v>
      </c>
      <c r="C47" s="77"/>
      <c r="D47" s="77"/>
      <c r="E47" s="77"/>
      <c r="F47" s="77"/>
      <c r="G47" s="77"/>
      <c r="H47" s="77"/>
      <c r="I47" s="77"/>
      <c r="J47" s="78"/>
      <c r="K47" s="32"/>
      <c r="L47" s="32"/>
      <c r="M47" s="32"/>
      <c r="N47" s="15">
        <f>N37*277.2</f>
        <v>0</v>
      </c>
      <c r="O47" s="32"/>
      <c r="P47" s="15">
        <f>P37*277.2</f>
        <v>0</v>
      </c>
      <c r="Q47" s="15">
        <f>Q37*495</f>
        <v>0</v>
      </c>
      <c r="R47" s="32"/>
      <c r="S47" s="87">
        <f>S37*495</f>
        <v>0</v>
      </c>
      <c r="T47" s="88"/>
      <c r="U47" s="33">
        <f>N47+P47+Q47+S47</f>
        <v>0</v>
      </c>
    </row>
    <row r="48" spans="1:21" ht="75.75" customHeight="1" x14ac:dyDescent="0.2">
      <c r="A48" s="6">
        <v>14</v>
      </c>
      <c r="B48" s="76" t="s">
        <v>80</v>
      </c>
      <c r="C48" s="77"/>
      <c r="D48" s="77"/>
      <c r="E48" s="77"/>
      <c r="F48" s="77"/>
      <c r="G48" s="77"/>
      <c r="H48" s="77"/>
      <c r="I48" s="77"/>
      <c r="J48" s="78"/>
      <c r="K48" s="15">
        <f>K38*148.5</f>
        <v>0</v>
      </c>
      <c r="L48" s="32"/>
      <c r="M48" s="32"/>
      <c r="N48" s="32"/>
      <c r="O48" s="32"/>
      <c r="P48" s="32"/>
      <c r="Q48" s="32"/>
      <c r="R48" s="32"/>
      <c r="S48" s="85"/>
      <c r="T48" s="86"/>
      <c r="U48" s="33">
        <f>K48</f>
        <v>0</v>
      </c>
    </row>
    <row r="49" spans="1:22" ht="65.25" customHeight="1" x14ac:dyDescent="0.2">
      <c r="A49" s="6">
        <v>15</v>
      </c>
      <c r="B49" s="132" t="s">
        <v>98</v>
      </c>
      <c r="C49" s="133"/>
      <c r="D49" s="133"/>
      <c r="E49" s="133"/>
      <c r="F49" s="133"/>
      <c r="G49" s="133"/>
      <c r="H49" s="133"/>
      <c r="I49" s="133"/>
      <c r="J49" s="134"/>
      <c r="K49" s="32"/>
      <c r="L49" s="32"/>
      <c r="M49" s="32"/>
      <c r="N49" s="32"/>
      <c r="O49" s="32"/>
      <c r="P49" s="32"/>
      <c r="Q49" s="32"/>
      <c r="R49" s="32"/>
      <c r="S49" s="85"/>
      <c r="T49" s="86"/>
      <c r="U49" s="33">
        <f>M49</f>
        <v>0</v>
      </c>
    </row>
    <row r="50" spans="1:22" ht="90.75" customHeight="1" x14ac:dyDescent="0.2">
      <c r="A50" s="6">
        <v>16</v>
      </c>
      <c r="B50" s="76" t="s">
        <v>99</v>
      </c>
      <c r="C50" s="77"/>
      <c r="D50" s="77"/>
      <c r="E50" s="77"/>
      <c r="F50" s="77"/>
      <c r="G50" s="77"/>
      <c r="H50" s="77"/>
      <c r="I50" s="77"/>
      <c r="J50" s="78"/>
      <c r="K50" s="32"/>
      <c r="L50" s="32"/>
      <c r="M50" s="32"/>
      <c r="N50" s="15">
        <f>N38*277.2</f>
        <v>0</v>
      </c>
      <c r="O50" s="32"/>
      <c r="P50" s="15">
        <f>P38*277.2</f>
        <v>0</v>
      </c>
      <c r="Q50" s="15">
        <f>Q38*495</f>
        <v>0</v>
      </c>
      <c r="R50" s="32"/>
      <c r="S50" s="87">
        <f>S38*495</f>
        <v>0</v>
      </c>
      <c r="T50" s="88"/>
      <c r="U50" s="33">
        <f>N50+P50+Q50+S50</f>
        <v>0</v>
      </c>
    </row>
    <row r="51" spans="1:22" ht="127.5" customHeight="1" x14ac:dyDescent="0.2">
      <c r="A51" s="6">
        <v>17</v>
      </c>
      <c r="B51" s="76" t="s">
        <v>100</v>
      </c>
      <c r="C51" s="77"/>
      <c r="D51" s="77"/>
      <c r="E51" s="77"/>
      <c r="F51" s="77"/>
      <c r="G51" s="77"/>
      <c r="H51" s="77"/>
      <c r="I51" s="77"/>
      <c r="J51" s="78"/>
      <c r="K51" s="15">
        <f>K39*148.5</f>
        <v>0</v>
      </c>
      <c r="L51" s="32"/>
      <c r="M51" s="32"/>
      <c r="N51" s="15">
        <f>N39*277.2</f>
        <v>0</v>
      </c>
      <c r="O51" s="32"/>
      <c r="P51" s="15">
        <f>P39*277.2</f>
        <v>0</v>
      </c>
      <c r="Q51" s="15">
        <f>Q39*495</f>
        <v>0</v>
      </c>
      <c r="R51" s="32"/>
      <c r="S51" s="87">
        <f>S39*495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9.5" customHeight="1" x14ac:dyDescent="0.2">
      <c r="A65" s="6">
        <v>2</v>
      </c>
      <c r="B65" s="106" t="s">
        <v>101</v>
      </c>
      <c r="C65" s="106"/>
      <c r="D65" s="106"/>
      <c r="E65" s="106"/>
      <c r="F65" s="106"/>
      <c r="G65" s="106"/>
      <c r="H65" s="106"/>
      <c r="I65" s="106"/>
      <c r="J65" s="106"/>
      <c r="K65" s="53">
        <f>K64*123.75</f>
        <v>0</v>
      </c>
      <c r="L65" s="53">
        <f>L64*123.75</f>
        <v>0</v>
      </c>
      <c r="M65" s="53">
        <f>M64*123.75</f>
        <v>0</v>
      </c>
      <c r="N65" s="53">
        <f t="shared" ref="N65:S65" si="2">N64*61.88</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0"/>
      <c r="M76" s="30"/>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0"/>
      <c r="M79" s="30"/>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84</v>
      </c>
      <c r="C81" s="77"/>
      <c r="D81" s="77"/>
      <c r="E81" s="77"/>
      <c r="F81" s="77"/>
      <c r="G81" s="77"/>
      <c r="H81" s="77"/>
      <c r="I81" s="77"/>
      <c r="J81" s="78"/>
      <c r="K81" s="15">
        <f>K76*148.5</f>
        <v>0</v>
      </c>
      <c r="L81" s="32"/>
      <c r="M81" s="32"/>
      <c r="N81" s="32"/>
      <c r="O81" s="32"/>
      <c r="P81" s="32"/>
      <c r="Q81" s="32"/>
      <c r="R81" s="32"/>
      <c r="S81" s="32"/>
      <c r="T81" s="32"/>
      <c r="U81" s="15">
        <f>K81</f>
        <v>0</v>
      </c>
    </row>
    <row r="82" spans="1:22" ht="75.75" customHeight="1" x14ac:dyDescent="0.2">
      <c r="A82" s="6">
        <v>7</v>
      </c>
      <c r="B82" s="132" t="s">
        <v>85</v>
      </c>
      <c r="C82" s="133"/>
      <c r="D82" s="133"/>
      <c r="E82" s="133"/>
      <c r="F82" s="133"/>
      <c r="G82" s="133"/>
      <c r="H82" s="133"/>
      <c r="I82" s="133"/>
      <c r="J82" s="134"/>
      <c r="K82" s="32"/>
      <c r="L82" s="32"/>
      <c r="M82" s="32"/>
      <c r="N82" s="32"/>
      <c r="O82" s="32"/>
      <c r="P82" s="32"/>
      <c r="Q82" s="32"/>
      <c r="R82" s="32"/>
      <c r="S82" s="32"/>
      <c r="T82" s="75"/>
      <c r="U82" s="75"/>
    </row>
    <row r="83" spans="1:22" ht="77.25" customHeight="1" x14ac:dyDescent="0.2">
      <c r="A83" s="6">
        <v>8</v>
      </c>
      <c r="B83" s="76" t="s">
        <v>86</v>
      </c>
      <c r="C83" s="77"/>
      <c r="D83" s="77"/>
      <c r="E83" s="77"/>
      <c r="F83" s="77"/>
      <c r="G83" s="77"/>
      <c r="H83" s="77"/>
      <c r="I83" s="77"/>
      <c r="J83" s="78"/>
      <c r="K83" s="32"/>
      <c r="L83" s="32"/>
      <c r="M83" s="32"/>
      <c r="N83" s="15">
        <f>N76*277.2</f>
        <v>0</v>
      </c>
      <c r="O83" s="15">
        <f>O76*277.2</f>
        <v>0</v>
      </c>
      <c r="P83" s="15">
        <f>P76*277.2</f>
        <v>0</v>
      </c>
      <c r="Q83" s="15">
        <f>Q76*495</f>
        <v>0</v>
      </c>
      <c r="R83" s="32"/>
      <c r="S83" s="15">
        <f>S76*495</f>
        <v>0</v>
      </c>
      <c r="T83" s="15">
        <f>T76*495</f>
        <v>0</v>
      </c>
      <c r="U83" s="15">
        <f>N83+O83+P83+Q83+S83+T83</f>
        <v>0</v>
      </c>
    </row>
    <row r="84" spans="1:22" ht="92.25" customHeight="1" x14ac:dyDescent="0.2">
      <c r="A84" s="6">
        <v>9</v>
      </c>
      <c r="B84" s="76" t="s">
        <v>87</v>
      </c>
      <c r="C84" s="77"/>
      <c r="D84" s="77"/>
      <c r="E84" s="77"/>
      <c r="F84" s="77"/>
      <c r="G84" s="77"/>
      <c r="H84" s="77"/>
      <c r="I84" s="77"/>
      <c r="J84" s="78"/>
      <c r="K84" s="15">
        <f>K77*123.75</f>
        <v>0</v>
      </c>
      <c r="L84" s="15">
        <f>L77*123.75</f>
        <v>0</v>
      </c>
      <c r="M84" s="15">
        <f>M77*123.75</f>
        <v>0</v>
      </c>
      <c r="N84" s="15">
        <f>N77*61.88</f>
        <v>0</v>
      </c>
      <c r="O84" s="15">
        <f>O77*61.88</f>
        <v>0</v>
      </c>
      <c r="P84" s="15">
        <f>P77*61.88</f>
        <v>0</v>
      </c>
      <c r="Q84" s="15">
        <f>Q77*61.88</f>
        <v>0</v>
      </c>
      <c r="R84" s="32"/>
      <c r="S84" s="15">
        <f>S77*61.88</f>
        <v>0</v>
      </c>
      <c r="T84" s="15">
        <f>T77*61.88</f>
        <v>0</v>
      </c>
      <c r="U84" s="15">
        <f>K84+L84+M84+N84+O84+P84+Q84+S84+T84</f>
        <v>0</v>
      </c>
    </row>
    <row r="85" spans="1:22" ht="78" customHeight="1" x14ac:dyDescent="0.2">
      <c r="A85" s="6">
        <v>10</v>
      </c>
      <c r="B85" s="76" t="s">
        <v>88</v>
      </c>
      <c r="C85" s="77"/>
      <c r="D85" s="77"/>
      <c r="E85" s="77"/>
      <c r="F85" s="77"/>
      <c r="G85" s="77"/>
      <c r="H85" s="77"/>
      <c r="I85" s="77"/>
      <c r="J85" s="78"/>
      <c r="K85" s="32"/>
      <c r="L85" s="32"/>
      <c r="M85" s="32"/>
      <c r="N85" s="32"/>
      <c r="O85" s="15">
        <f>O78*49.5</f>
        <v>0</v>
      </c>
      <c r="P85" s="32"/>
      <c r="Q85" s="32"/>
      <c r="R85" s="32"/>
      <c r="S85" s="15">
        <f>S78*49.5</f>
        <v>0</v>
      </c>
      <c r="T85" s="32"/>
      <c r="U85" s="15">
        <f>O85+S85</f>
        <v>0</v>
      </c>
    </row>
    <row r="86" spans="1:22" ht="123.75" customHeight="1" x14ac:dyDescent="0.2">
      <c r="A86" s="6">
        <v>11</v>
      </c>
      <c r="B86" s="76" t="s">
        <v>89</v>
      </c>
      <c r="C86" s="77"/>
      <c r="D86" s="77"/>
      <c r="E86" s="77"/>
      <c r="F86" s="77"/>
      <c r="G86" s="77"/>
      <c r="H86" s="77"/>
      <c r="I86" s="77"/>
      <c r="J86" s="78"/>
      <c r="K86" s="15">
        <f>K79*148.5</f>
        <v>0</v>
      </c>
      <c r="L86" s="32"/>
      <c r="M86" s="32"/>
      <c r="N86" s="15">
        <f>N79*277.2</f>
        <v>0</v>
      </c>
      <c r="O86" s="15">
        <f>O79*277.2</f>
        <v>0</v>
      </c>
      <c r="P86" s="15">
        <f>P79*277.2</f>
        <v>0</v>
      </c>
      <c r="Q86" s="15">
        <f>Q79*495</f>
        <v>0</v>
      </c>
      <c r="R86" s="32"/>
      <c r="S86" s="15">
        <f>S79*495</f>
        <v>0</v>
      </c>
      <c r="T86" s="15">
        <f>T79*495</f>
        <v>0</v>
      </c>
      <c r="U86" s="15">
        <f>K86+N86+O86+P86+Q86+S86+T86</f>
        <v>0</v>
      </c>
    </row>
    <row r="87" spans="1:22" ht="99.75" customHeight="1" x14ac:dyDescent="0.2">
      <c r="A87" s="6">
        <v>12</v>
      </c>
      <c r="B87" s="76" t="s">
        <v>90</v>
      </c>
      <c r="C87" s="77"/>
      <c r="D87" s="77"/>
      <c r="E87" s="77"/>
      <c r="F87" s="77"/>
      <c r="G87" s="77"/>
      <c r="H87" s="77"/>
      <c r="I87" s="77"/>
      <c r="J87" s="78"/>
      <c r="K87" s="15">
        <f>K80*123.75</f>
        <v>0</v>
      </c>
      <c r="L87" s="15">
        <f>L80*123.75</f>
        <v>0</v>
      </c>
      <c r="M87" s="15">
        <f>M80*123.75</f>
        <v>0</v>
      </c>
      <c r="N87" s="15">
        <f>N80*61.88</f>
        <v>0</v>
      </c>
      <c r="O87" s="15">
        <f>O80*61.88</f>
        <v>0</v>
      </c>
      <c r="P87" s="15">
        <f>P80*61.88</f>
        <v>0</v>
      </c>
      <c r="Q87" s="15">
        <f>Q80*61.88</f>
        <v>0</v>
      </c>
      <c r="R87" s="32"/>
      <c r="S87" s="15">
        <f>S80*61.88</f>
        <v>0</v>
      </c>
      <c r="T87" s="15">
        <f>T80*61.88</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L84+L86+L87</f>
        <v>0</v>
      </c>
      <c r="M88" s="15">
        <f>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232</v>
      </c>
      <c r="C108" s="129"/>
      <c r="D108" s="129"/>
      <c r="E108" s="129"/>
      <c r="F108" s="129"/>
      <c r="G108" s="129"/>
      <c r="H108" s="129"/>
      <c r="I108" s="129"/>
      <c r="J108" s="129"/>
      <c r="K108" s="129"/>
    </row>
    <row r="109" spans="1:15" ht="18.75" customHeight="1" x14ac:dyDescent="0.2">
      <c r="A109" s="56"/>
      <c r="B109" s="129" t="s">
        <v>233</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pageSetup paperSize="9" scale="6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110"/>
  <sheetViews>
    <sheetView topLeftCell="A94" zoomScale="90" zoomScaleNormal="90" workbookViewId="0">
      <selection activeCell="P50" sqref="P50"/>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67"/>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68"/>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108</v>
      </c>
      <c r="C40" s="77"/>
      <c r="D40" s="77"/>
      <c r="E40" s="77"/>
      <c r="F40" s="77"/>
      <c r="G40" s="77"/>
      <c r="H40" s="77"/>
      <c r="I40" s="77"/>
      <c r="J40" s="78"/>
      <c r="K40" s="32"/>
      <c r="L40" s="15">
        <f>L35*193.05</f>
        <v>0</v>
      </c>
      <c r="M40" s="32"/>
      <c r="N40" s="32"/>
      <c r="O40" s="32"/>
      <c r="P40" s="32"/>
      <c r="Q40" s="32"/>
      <c r="R40" s="32"/>
      <c r="S40" s="85"/>
      <c r="T40" s="86"/>
      <c r="U40" s="33">
        <f>L40</f>
        <v>0</v>
      </c>
    </row>
    <row r="41" spans="1:21" ht="78" customHeight="1" x14ac:dyDescent="0.2">
      <c r="A41" s="6">
        <v>7</v>
      </c>
      <c r="B41" s="76" t="s">
        <v>109</v>
      </c>
      <c r="C41" s="77"/>
      <c r="D41" s="77"/>
      <c r="E41" s="77"/>
      <c r="F41" s="77"/>
      <c r="G41" s="77"/>
      <c r="H41" s="77"/>
      <c r="I41" s="77"/>
      <c r="J41" s="78"/>
      <c r="K41" s="32"/>
      <c r="L41" s="32"/>
      <c r="M41" s="32"/>
      <c r="N41" s="32"/>
      <c r="O41" s="15">
        <f>O35*463.32</f>
        <v>0</v>
      </c>
      <c r="P41" s="32"/>
      <c r="Q41" s="32"/>
      <c r="R41" s="15">
        <f>R35*643.5</f>
        <v>0</v>
      </c>
      <c r="S41" s="85"/>
      <c r="T41" s="86"/>
      <c r="U41" s="33">
        <f>O41+R41</f>
        <v>0</v>
      </c>
    </row>
    <row r="42" spans="1:21" ht="78" customHeight="1" x14ac:dyDescent="0.2">
      <c r="A42" s="6">
        <v>8</v>
      </c>
      <c r="B42" s="76" t="s">
        <v>110</v>
      </c>
      <c r="C42" s="77"/>
      <c r="D42" s="77"/>
      <c r="E42" s="77"/>
      <c r="F42" s="77"/>
      <c r="G42" s="77"/>
      <c r="H42" s="77"/>
      <c r="I42" s="77"/>
      <c r="J42" s="78"/>
      <c r="K42" s="15">
        <f>K36*193.05</f>
        <v>0</v>
      </c>
      <c r="L42" s="32"/>
      <c r="M42" s="32"/>
      <c r="N42" s="32"/>
      <c r="O42" s="32"/>
      <c r="P42" s="32"/>
      <c r="Q42" s="32"/>
      <c r="R42" s="32"/>
      <c r="S42" s="85"/>
      <c r="T42" s="86"/>
      <c r="U42" s="33">
        <f>K42</f>
        <v>0</v>
      </c>
    </row>
    <row r="43" spans="1:21" ht="66.75" customHeight="1" x14ac:dyDescent="0.2">
      <c r="A43" s="6">
        <v>9</v>
      </c>
      <c r="B43" s="76" t="s">
        <v>111</v>
      </c>
      <c r="C43" s="77"/>
      <c r="D43" s="77"/>
      <c r="E43" s="77"/>
      <c r="F43" s="77"/>
      <c r="G43" s="77"/>
      <c r="H43" s="77"/>
      <c r="I43" s="77"/>
      <c r="J43" s="78"/>
      <c r="K43" s="32"/>
      <c r="L43" s="32"/>
      <c r="M43" s="15">
        <f>M36*64.35</f>
        <v>0</v>
      </c>
      <c r="N43" s="32"/>
      <c r="O43" s="32"/>
      <c r="P43" s="32"/>
      <c r="Q43" s="32"/>
      <c r="R43" s="32"/>
      <c r="S43" s="85"/>
      <c r="T43" s="86"/>
      <c r="U43" s="33">
        <f>M43</f>
        <v>0</v>
      </c>
    </row>
    <row r="44" spans="1:21" ht="76.5" customHeight="1" x14ac:dyDescent="0.2">
      <c r="A44" s="6">
        <v>10</v>
      </c>
      <c r="B44" s="76" t="s">
        <v>112</v>
      </c>
      <c r="C44" s="77"/>
      <c r="D44" s="77"/>
      <c r="E44" s="77"/>
      <c r="F44" s="77"/>
      <c r="G44" s="77"/>
      <c r="H44" s="77"/>
      <c r="I44" s="77"/>
      <c r="J44" s="78"/>
      <c r="K44" s="32"/>
      <c r="L44" s="32"/>
      <c r="M44" s="32"/>
      <c r="N44" s="15">
        <f>N36*360.36</f>
        <v>0</v>
      </c>
      <c r="O44" s="32"/>
      <c r="P44" s="15">
        <f>P36*360.36</f>
        <v>0</v>
      </c>
      <c r="Q44" s="15">
        <f>Q36*643.5</f>
        <v>0</v>
      </c>
      <c r="R44" s="32"/>
      <c r="S44" s="87">
        <f>S36*643.5</f>
        <v>0</v>
      </c>
      <c r="T44" s="88"/>
      <c r="U44" s="33">
        <f>N44+P44+Q44+S44</f>
        <v>0</v>
      </c>
    </row>
    <row r="45" spans="1:21" ht="76.5" customHeight="1" x14ac:dyDescent="0.2">
      <c r="A45" s="6">
        <v>11</v>
      </c>
      <c r="B45" s="76" t="s">
        <v>113</v>
      </c>
      <c r="C45" s="77"/>
      <c r="D45" s="77"/>
      <c r="E45" s="77"/>
      <c r="F45" s="77"/>
      <c r="G45" s="77"/>
      <c r="H45" s="77"/>
      <c r="I45" s="77"/>
      <c r="J45" s="78"/>
      <c r="K45" s="15">
        <f>K37*193.05</f>
        <v>0</v>
      </c>
      <c r="L45" s="32"/>
      <c r="M45" s="32"/>
      <c r="N45" s="32"/>
      <c r="O45" s="32"/>
      <c r="P45" s="32"/>
      <c r="Q45" s="32"/>
      <c r="R45" s="32"/>
      <c r="S45" s="85"/>
      <c r="T45" s="86"/>
      <c r="U45" s="33">
        <f>K45</f>
        <v>0</v>
      </c>
    </row>
    <row r="46" spans="1:21" ht="69" customHeight="1" x14ac:dyDescent="0.2">
      <c r="A46" s="6">
        <v>12</v>
      </c>
      <c r="B46" s="76" t="s">
        <v>114</v>
      </c>
      <c r="C46" s="77"/>
      <c r="D46" s="77"/>
      <c r="E46" s="77"/>
      <c r="F46" s="77"/>
      <c r="G46" s="77"/>
      <c r="H46" s="77"/>
      <c r="I46" s="77"/>
      <c r="J46" s="78"/>
      <c r="K46" s="32"/>
      <c r="L46" s="32"/>
      <c r="M46" s="15">
        <f>M37*64.35</f>
        <v>0</v>
      </c>
      <c r="N46" s="32"/>
      <c r="O46" s="32"/>
      <c r="P46" s="32"/>
      <c r="Q46" s="32"/>
      <c r="R46" s="32"/>
      <c r="S46" s="85"/>
      <c r="T46" s="86"/>
      <c r="U46" s="33">
        <f>M46</f>
        <v>0</v>
      </c>
    </row>
    <row r="47" spans="1:21" ht="75.75" customHeight="1" x14ac:dyDescent="0.2">
      <c r="A47" s="6">
        <v>13</v>
      </c>
      <c r="B47" s="76" t="s">
        <v>115</v>
      </c>
      <c r="C47" s="77"/>
      <c r="D47" s="77"/>
      <c r="E47" s="77"/>
      <c r="F47" s="77"/>
      <c r="G47" s="77"/>
      <c r="H47" s="77"/>
      <c r="I47" s="77"/>
      <c r="J47" s="78"/>
      <c r="K47" s="32"/>
      <c r="L47" s="32"/>
      <c r="M47" s="32"/>
      <c r="N47" s="15">
        <f>N37*360.36</f>
        <v>0</v>
      </c>
      <c r="O47" s="32"/>
      <c r="P47" s="15">
        <f>P37*360.36</f>
        <v>0</v>
      </c>
      <c r="Q47" s="15">
        <f>Q37*643.5</f>
        <v>0</v>
      </c>
      <c r="R47" s="32"/>
      <c r="S47" s="87">
        <f>S37*643.5</f>
        <v>0</v>
      </c>
      <c r="T47" s="88"/>
      <c r="U47" s="33">
        <f>N47+P47+Q47+S47</f>
        <v>0</v>
      </c>
    </row>
    <row r="48" spans="1:21" ht="75.75" customHeight="1" x14ac:dyDescent="0.2">
      <c r="A48" s="6">
        <v>14</v>
      </c>
      <c r="B48" s="76" t="s">
        <v>116</v>
      </c>
      <c r="C48" s="77"/>
      <c r="D48" s="77"/>
      <c r="E48" s="77"/>
      <c r="F48" s="77"/>
      <c r="G48" s="77"/>
      <c r="H48" s="77"/>
      <c r="I48" s="77"/>
      <c r="J48" s="78"/>
      <c r="K48" s="15">
        <f>K38*193.05</f>
        <v>0</v>
      </c>
      <c r="L48" s="32"/>
      <c r="M48" s="32"/>
      <c r="N48" s="32"/>
      <c r="O48" s="32"/>
      <c r="P48" s="32"/>
      <c r="Q48" s="32"/>
      <c r="R48" s="32"/>
      <c r="S48" s="85"/>
      <c r="T48" s="86"/>
      <c r="U48" s="33">
        <f>K48</f>
        <v>0</v>
      </c>
    </row>
    <row r="49" spans="1:22" ht="65.25" customHeight="1" x14ac:dyDescent="0.2">
      <c r="A49" s="6">
        <v>15</v>
      </c>
      <c r="B49" s="76" t="s">
        <v>117</v>
      </c>
      <c r="C49" s="77"/>
      <c r="D49" s="77"/>
      <c r="E49" s="77"/>
      <c r="F49" s="77"/>
      <c r="G49" s="77"/>
      <c r="H49" s="77"/>
      <c r="I49" s="77"/>
      <c r="J49" s="78"/>
      <c r="K49" s="32"/>
      <c r="L49" s="32"/>
      <c r="M49" s="15">
        <f>M38*64.35</f>
        <v>0</v>
      </c>
      <c r="N49" s="32"/>
      <c r="O49" s="32"/>
      <c r="P49" s="32"/>
      <c r="Q49" s="32"/>
      <c r="R49" s="32"/>
      <c r="S49" s="85"/>
      <c r="T49" s="86"/>
      <c r="U49" s="33">
        <f>M49</f>
        <v>0</v>
      </c>
    </row>
    <row r="50" spans="1:22" ht="81" customHeight="1" x14ac:dyDescent="0.2">
      <c r="A50" s="6">
        <v>16</v>
      </c>
      <c r="B50" s="76" t="s">
        <v>118</v>
      </c>
      <c r="C50" s="77"/>
      <c r="D50" s="77"/>
      <c r="E50" s="77"/>
      <c r="F50" s="77"/>
      <c r="G50" s="77"/>
      <c r="H50" s="77"/>
      <c r="I50" s="77"/>
      <c r="J50" s="78"/>
      <c r="K50" s="32"/>
      <c r="L50" s="32"/>
      <c r="M50" s="32"/>
      <c r="N50" s="15">
        <f>N38*360.36</f>
        <v>0</v>
      </c>
      <c r="O50" s="32"/>
      <c r="P50" s="15">
        <f>P38*360.36</f>
        <v>0</v>
      </c>
      <c r="Q50" s="15">
        <f>Q38*643.5</f>
        <v>0</v>
      </c>
      <c r="R50" s="32"/>
      <c r="S50" s="87">
        <f>S38*643.5</f>
        <v>0</v>
      </c>
      <c r="T50" s="88"/>
      <c r="U50" s="33">
        <f>N50+P50+Q50+S50</f>
        <v>0</v>
      </c>
    </row>
    <row r="51" spans="1:22" ht="158.25" customHeight="1" x14ac:dyDescent="0.2">
      <c r="A51" s="6">
        <v>17</v>
      </c>
      <c r="B51" s="76" t="s">
        <v>119</v>
      </c>
      <c r="C51" s="77"/>
      <c r="D51" s="77"/>
      <c r="E51" s="77"/>
      <c r="F51" s="77"/>
      <c r="G51" s="77"/>
      <c r="H51" s="77"/>
      <c r="I51" s="77"/>
      <c r="J51" s="78"/>
      <c r="K51" s="15">
        <f>K39*193.05</f>
        <v>0</v>
      </c>
      <c r="L51" s="32"/>
      <c r="M51" s="15">
        <f>M39*64.35</f>
        <v>0</v>
      </c>
      <c r="N51" s="15">
        <f>N39*360.36</f>
        <v>0</v>
      </c>
      <c r="O51" s="32"/>
      <c r="P51" s="15">
        <f>P39*360.36</f>
        <v>0</v>
      </c>
      <c r="Q51" s="15">
        <f>Q39*643.5</f>
        <v>0</v>
      </c>
      <c r="R51" s="32"/>
      <c r="S51" s="87">
        <f>S39*643.5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7.25" customHeight="1" x14ac:dyDescent="0.2">
      <c r="A65" s="6">
        <v>2</v>
      </c>
      <c r="B65" s="106" t="s">
        <v>120</v>
      </c>
      <c r="C65" s="106"/>
      <c r="D65" s="106"/>
      <c r="E65" s="106"/>
      <c r="F65" s="106"/>
      <c r="G65" s="106"/>
      <c r="H65" s="106"/>
      <c r="I65" s="106"/>
      <c r="J65" s="106"/>
      <c r="K65" s="53">
        <f>K64*138.6</f>
        <v>0</v>
      </c>
      <c r="L65" s="53">
        <f>L64*138.6</f>
        <v>0</v>
      </c>
      <c r="M65" s="53">
        <f>M64*138.6</f>
        <v>0</v>
      </c>
      <c r="N65" s="53">
        <f t="shared" ref="N65:S65" si="2">N64*69.3</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121</v>
      </c>
      <c r="C81" s="77"/>
      <c r="D81" s="77"/>
      <c r="E81" s="77"/>
      <c r="F81" s="77"/>
      <c r="G81" s="77"/>
      <c r="H81" s="77"/>
      <c r="I81" s="77"/>
      <c r="J81" s="78"/>
      <c r="K81" s="15">
        <f>K76*193.05</f>
        <v>0</v>
      </c>
      <c r="L81" s="32"/>
      <c r="M81" s="32"/>
      <c r="N81" s="32"/>
      <c r="O81" s="32"/>
      <c r="P81" s="32"/>
      <c r="Q81" s="32"/>
      <c r="R81" s="32"/>
      <c r="S81" s="32"/>
      <c r="T81" s="32"/>
      <c r="U81" s="15">
        <f>K81</f>
        <v>0</v>
      </c>
    </row>
    <row r="82" spans="1:22" ht="75.75" customHeight="1" x14ac:dyDescent="0.2">
      <c r="A82" s="6">
        <v>7</v>
      </c>
      <c r="B82" s="76" t="s">
        <v>122</v>
      </c>
      <c r="C82" s="77"/>
      <c r="D82" s="77"/>
      <c r="E82" s="77"/>
      <c r="F82" s="77"/>
      <c r="G82" s="77"/>
      <c r="H82" s="77"/>
      <c r="I82" s="77"/>
      <c r="J82" s="78"/>
      <c r="K82" s="32"/>
      <c r="L82" s="15">
        <f>L76*64.35</f>
        <v>0</v>
      </c>
      <c r="M82" s="15">
        <f>M76*64.35</f>
        <v>0</v>
      </c>
      <c r="N82" s="32"/>
      <c r="O82" s="32"/>
      <c r="P82" s="32"/>
      <c r="Q82" s="32"/>
      <c r="R82" s="32"/>
      <c r="S82" s="32"/>
      <c r="T82" s="32"/>
      <c r="U82" s="15">
        <f>L82+M82</f>
        <v>0</v>
      </c>
    </row>
    <row r="83" spans="1:22" ht="98.25" customHeight="1" x14ac:dyDescent="0.2">
      <c r="A83" s="6">
        <v>8</v>
      </c>
      <c r="B83" s="76" t="s">
        <v>123</v>
      </c>
      <c r="C83" s="77"/>
      <c r="D83" s="77"/>
      <c r="E83" s="77"/>
      <c r="F83" s="77"/>
      <c r="G83" s="77"/>
      <c r="H83" s="77"/>
      <c r="I83" s="77"/>
      <c r="J83" s="78"/>
      <c r="K83" s="32"/>
      <c r="L83" s="32"/>
      <c r="M83" s="32"/>
      <c r="N83" s="15">
        <f>N76*360.36</f>
        <v>0</v>
      </c>
      <c r="O83" s="15">
        <f>O76*360.36</f>
        <v>0</v>
      </c>
      <c r="P83" s="15">
        <f>P76*360.36</f>
        <v>0</v>
      </c>
      <c r="Q83" s="15">
        <f>Q76*643.5</f>
        <v>0</v>
      </c>
      <c r="R83" s="32"/>
      <c r="S83" s="15">
        <f>S76*643.5</f>
        <v>0</v>
      </c>
      <c r="T83" s="15">
        <f>T76*643.5</f>
        <v>0</v>
      </c>
      <c r="U83" s="15">
        <f>N83+O83+P83+Q83+S83+T83</f>
        <v>0</v>
      </c>
    </row>
    <row r="84" spans="1:22" ht="93.75" customHeight="1" x14ac:dyDescent="0.2">
      <c r="A84" s="6">
        <v>9</v>
      </c>
      <c r="B84" s="76" t="s">
        <v>124</v>
      </c>
      <c r="C84" s="77"/>
      <c r="D84" s="77"/>
      <c r="E84" s="77"/>
      <c r="F84" s="77"/>
      <c r="G84" s="77"/>
      <c r="H84" s="77"/>
      <c r="I84" s="77"/>
      <c r="J84" s="78"/>
      <c r="K84" s="15">
        <f>K77*138.6</f>
        <v>0</v>
      </c>
      <c r="L84" s="15">
        <f>L77*138.6</f>
        <v>0</v>
      </c>
      <c r="M84" s="15">
        <f>M77*138.6</f>
        <v>0</v>
      </c>
      <c r="N84" s="15">
        <f>N77*69.3</f>
        <v>0</v>
      </c>
      <c r="O84" s="15">
        <f>O77*69.3</f>
        <v>0</v>
      </c>
      <c r="P84" s="15">
        <f>P77*69.3</f>
        <v>0</v>
      </c>
      <c r="Q84" s="15">
        <f>Q77*69.3</f>
        <v>0</v>
      </c>
      <c r="R84" s="32"/>
      <c r="S84" s="15">
        <f>S77*69.3</f>
        <v>0</v>
      </c>
      <c r="T84" s="15">
        <f>T77*69.3</f>
        <v>0</v>
      </c>
      <c r="U84" s="15">
        <f>K84+L84+M84+N84+O84+P84+Q84+S84+T84</f>
        <v>0</v>
      </c>
    </row>
    <row r="85" spans="1:22" ht="78" customHeight="1" x14ac:dyDescent="0.2">
      <c r="A85" s="6">
        <v>10</v>
      </c>
      <c r="B85" s="76" t="s">
        <v>125</v>
      </c>
      <c r="C85" s="77"/>
      <c r="D85" s="77"/>
      <c r="E85" s="77"/>
      <c r="F85" s="77"/>
      <c r="G85" s="77"/>
      <c r="H85" s="77"/>
      <c r="I85" s="77"/>
      <c r="J85" s="78"/>
      <c r="K85" s="32"/>
      <c r="L85" s="32"/>
      <c r="M85" s="32"/>
      <c r="N85" s="32"/>
      <c r="O85" s="15">
        <f>O78*64.35</f>
        <v>0</v>
      </c>
      <c r="P85" s="32"/>
      <c r="Q85" s="32"/>
      <c r="R85" s="32"/>
      <c r="S85" s="15">
        <f>S78*64.35</f>
        <v>0</v>
      </c>
      <c r="T85" s="32"/>
      <c r="U85" s="15">
        <f>O85+S85</f>
        <v>0</v>
      </c>
    </row>
    <row r="86" spans="1:22" ht="147.75" customHeight="1" x14ac:dyDescent="0.2">
      <c r="A86" s="6">
        <v>11</v>
      </c>
      <c r="B86" s="76" t="s">
        <v>126</v>
      </c>
      <c r="C86" s="77"/>
      <c r="D86" s="77"/>
      <c r="E86" s="77"/>
      <c r="F86" s="77"/>
      <c r="G86" s="77"/>
      <c r="H86" s="77"/>
      <c r="I86" s="77"/>
      <c r="J86" s="78"/>
      <c r="K86" s="15">
        <f>K79*193.05</f>
        <v>0</v>
      </c>
      <c r="L86" s="15">
        <f>L79*64.35</f>
        <v>0</v>
      </c>
      <c r="M86" s="15">
        <f>M79*64.35</f>
        <v>0</v>
      </c>
      <c r="N86" s="15">
        <f>N79*360.36</f>
        <v>0</v>
      </c>
      <c r="O86" s="15">
        <f>O79*360.36</f>
        <v>0</v>
      </c>
      <c r="P86" s="15">
        <f>P79*360.36</f>
        <v>0</v>
      </c>
      <c r="Q86" s="15">
        <f>Q79*643.5</f>
        <v>0</v>
      </c>
      <c r="R86" s="32"/>
      <c r="S86" s="15">
        <f>S79*643.5</f>
        <v>0</v>
      </c>
      <c r="T86" s="15">
        <f>T79*643.5</f>
        <v>0</v>
      </c>
      <c r="U86" s="15">
        <f>K86+L86+M86+N86+O86+P86+Q86+S86+T86</f>
        <v>0</v>
      </c>
    </row>
    <row r="87" spans="1:22" ht="101.25" customHeight="1" x14ac:dyDescent="0.2">
      <c r="A87" s="6">
        <v>12</v>
      </c>
      <c r="B87" s="76" t="s">
        <v>127</v>
      </c>
      <c r="C87" s="77"/>
      <c r="D87" s="77"/>
      <c r="E87" s="77"/>
      <c r="F87" s="77"/>
      <c r="G87" s="77"/>
      <c r="H87" s="77"/>
      <c r="I87" s="77"/>
      <c r="J87" s="78"/>
      <c r="K87" s="15">
        <f>K80*138.6</f>
        <v>0</v>
      </c>
      <c r="L87" s="15">
        <f>L80*138.6</f>
        <v>0</v>
      </c>
      <c r="M87" s="15">
        <f>M80*138.6</f>
        <v>0</v>
      </c>
      <c r="N87" s="15">
        <f>N80*69.3</f>
        <v>0</v>
      </c>
      <c r="O87" s="15">
        <f>O80*69.3</f>
        <v>0</v>
      </c>
      <c r="P87" s="15">
        <f>P80*69.3</f>
        <v>0</v>
      </c>
      <c r="Q87" s="15">
        <f>Q80*69.3</f>
        <v>0</v>
      </c>
      <c r="R87" s="32"/>
      <c r="S87" s="15">
        <f>S80*69.3</f>
        <v>0</v>
      </c>
      <c r="T87" s="15">
        <f>T80*69.3</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234</v>
      </c>
      <c r="C108" s="129"/>
      <c r="D108" s="129"/>
      <c r="E108" s="129"/>
      <c r="F108" s="129"/>
      <c r="G108" s="129"/>
      <c r="H108" s="129"/>
      <c r="I108" s="129"/>
      <c r="J108" s="129"/>
      <c r="K108" s="129"/>
    </row>
    <row r="109" spans="1:15" ht="18.75" customHeight="1" x14ac:dyDescent="0.2">
      <c r="A109" s="56"/>
      <c r="B109" s="129" t="s">
        <v>233</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110"/>
  <sheetViews>
    <sheetView zoomScale="90" zoomScaleNormal="90" workbookViewId="0">
      <selection activeCell="K103" sqref="K103:O103"/>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69"/>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91</v>
      </c>
      <c r="C40" s="77"/>
      <c r="D40" s="77"/>
      <c r="E40" s="77"/>
      <c r="F40" s="77"/>
      <c r="G40" s="77"/>
      <c r="H40" s="77"/>
      <c r="I40" s="77"/>
      <c r="J40" s="78"/>
      <c r="K40" s="32"/>
      <c r="L40" s="15">
        <f>L35*148.5</f>
        <v>0</v>
      </c>
      <c r="M40" s="32"/>
      <c r="N40" s="32"/>
      <c r="O40" s="32"/>
      <c r="P40" s="32"/>
      <c r="Q40" s="32"/>
      <c r="R40" s="32"/>
      <c r="S40" s="85"/>
      <c r="T40" s="86"/>
      <c r="U40" s="33">
        <f>L40</f>
        <v>0</v>
      </c>
    </row>
    <row r="41" spans="1:21" ht="78" customHeight="1" x14ac:dyDescent="0.2">
      <c r="A41" s="6">
        <v>7</v>
      </c>
      <c r="B41" s="76" t="s">
        <v>73</v>
      </c>
      <c r="C41" s="77"/>
      <c r="D41" s="77"/>
      <c r="E41" s="77"/>
      <c r="F41" s="77"/>
      <c r="G41" s="77"/>
      <c r="H41" s="77"/>
      <c r="I41" s="77"/>
      <c r="J41" s="78"/>
      <c r="K41" s="32"/>
      <c r="L41" s="32"/>
      <c r="M41" s="32"/>
      <c r="N41" s="32"/>
      <c r="O41" s="15">
        <f>O35*409.86</f>
        <v>0</v>
      </c>
      <c r="P41" s="32"/>
      <c r="Q41" s="32"/>
      <c r="R41" s="15">
        <f>R35*569.25</f>
        <v>0</v>
      </c>
      <c r="S41" s="85"/>
      <c r="T41" s="86"/>
      <c r="U41" s="33">
        <f>O41+R41</f>
        <v>0</v>
      </c>
    </row>
    <row r="42" spans="1:21" ht="78" customHeight="1" x14ac:dyDescent="0.2">
      <c r="A42" s="6">
        <v>8</v>
      </c>
      <c r="B42" s="76" t="s">
        <v>128</v>
      </c>
      <c r="C42" s="77"/>
      <c r="D42" s="77"/>
      <c r="E42" s="77"/>
      <c r="F42" s="77"/>
      <c r="G42" s="77"/>
      <c r="H42" s="77"/>
      <c r="I42" s="77"/>
      <c r="J42" s="78"/>
      <c r="K42" s="15">
        <f>K36*148.5</f>
        <v>0</v>
      </c>
      <c r="L42" s="32"/>
      <c r="M42" s="32"/>
      <c r="N42" s="32"/>
      <c r="O42" s="32"/>
      <c r="P42" s="32"/>
      <c r="Q42" s="32"/>
      <c r="R42" s="32"/>
      <c r="S42" s="85"/>
      <c r="T42" s="86"/>
      <c r="U42" s="33">
        <f>K42</f>
        <v>0</v>
      </c>
    </row>
    <row r="43" spans="1:21" ht="66.75" customHeight="1" x14ac:dyDescent="0.2">
      <c r="A43" s="6">
        <v>9</v>
      </c>
      <c r="B43" s="76" t="s">
        <v>129</v>
      </c>
      <c r="C43" s="77"/>
      <c r="D43" s="77"/>
      <c r="E43" s="77"/>
      <c r="F43" s="77"/>
      <c r="G43" s="77"/>
      <c r="H43" s="77"/>
      <c r="I43" s="77"/>
      <c r="J43" s="78"/>
      <c r="K43" s="32"/>
      <c r="L43" s="32"/>
      <c r="M43" s="15">
        <f>M36*49.5</f>
        <v>0</v>
      </c>
      <c r="N43" s="32"/>
      <c r="O43" s="32"/>
      <c r="P43" s="32"/>
      <c r="Q43" s="32"/>
      <c r="R43" s="32"/>
      <c r="S43" s="85"/>
      <c r="T43" s="86"/>
      <c r="U43" s="33">
        <f>M43</f>
        <v>0</v>
      </c>
    </row>
    <row r="44" spans="1:21" ht="76.5" customHeight="1" x14ac:dyDescent="0.2">
      <c r="A44" s="6">
        <v>10</v>
      </c>
      <c r="B44" s="76" t="s">
        <v>130</v>
      </c>
      <c r="C44" s="77"/>
      <c r="D44" s="77"/>
      <c r="E44" s="77"/>
      <c r="F44" s="77"/>
      <c r="G44" s="77"/>
      <c r="H44" s="77"/>
      <c r="I44" s="77"/>
      <c r="J44" s="78"/>
      <c r="K44" s="32"/>
      <c r="L44" s="32"/>
      <c r="M44" s="32"/>
      <c r="N44" s="15">
        <f>N36*318.78</f>
        <v>0</v>
      </c>
      <c r="O44" s="32"/>
      <c r="P44" s="15">
        <f>P36*318.78</f>
        <v>0</v>
      </c>
      <c r="Q44" s="15">
        <f>Q36*569.25</f>
        <v>0</v>
      </c>
      <c r="R44" s="32"/>
      <c r="S44" s="87">
        <f>S36*569.25</f>
        <v>0</v>
      </c>
      <c r="T44" s="88"/>
      <c r="U44" s="33">
        <f>N44+P44+Q44+S44</f>
        <v>0</v>
      </c>
    </row>
    <row r="45" spans="1:21" ht="76.5" customHeight="1" x14ac:dyDescent="0.2">
      <c r="A45" s="6">
        <v>11</v>
      </c>
      <c r="B45" s="76" t="s">
        <v>77</v>
      </c>
      <c r="C45" s="77"/>
      <c r="D45" s="77"/>
      <c r="E45" s="77"/>
      <c r="F45" s="77"/>
      <c r="G45" s="77"/>
      <c r="H45" s="77"/>
      <c r="I45" s="77"/>
      <c r="J45" s="78"/>
      <c r="K45" s="15">
        <f>K37*148.5</f>
        <v>0</v>
      </c>
      <c r="L45" s="32"/>
      <c r="M45" s="32"/>
      <c r="N45" s="32"/>
      <c r="O45" s="32"/>
      <c r="P45" s="32"/>
      <c r="Q45" s="32"/>
      <c r="R45" s="32"/>
      <c r="S45" s="85"/>
      <c r="T45" s="86"/>
      <c r="U45" s="33">
        <f>K45</f>
        <v>0</v>
      </c>
    </row>
    <row r="46" spans="1:21" ht="69" customHeight="1" x14ac:dyDescent="0.2">
      <c r="A46" s="6">
        <v>12</v>
      </c>
      <c r="B46" s="76" t="s">
        <v>131</v>
      </c>
      <c r="C46" s="77"/>
      <c r="D46" s="77"/>
      <c r="E46" s="77"/>
      <c r="F46" s="77"/>
      <c r="G46" s="77"/>
      <c r="H46" s="77"/>
      <c r="I46" s="77"/>
      <c r="J46" s="78"/>
      <c r="K46" s="32"/>
      <c r="L46" s="32"/>
      <c r="M46" s="15">
        <f>M37*49.5</f>
        <v>0</v>
      </c>
      <c r="N46" s="32"/>
      <c r="O46" s="32"/>
      <c r="P46" s="32"/>
      <c r="Q46" s="32"/>
      <c r="R46" s="32"/>
      <c r="S46" s="85"/>
      <c r="T46" s="86"/>
      <c r="U46" s="33">
        <f>M46</f>
        <v>0</v>
      </c>
    </row>
    <row r="47" spans="1:21" ht="75.75" customHeight="1" x14ac:dyDescent="0.2">
      <c r="A47" s="6">
        <v>13</v>
      </c>
      <c r="B47" s="76" t="s">
        <v>132</v>
      </c>
      <c r="C47" s="77"/>
      <c r="D47" s="77"/>
      <c r="E47" s="77"/>
      <c r="F47" s="77"/>
      <c r="G47" s="77"/>
      <c r="H47" s="77"/>
      <c r="I47" s="77"/>
      <c r="J47" s="78"/>
      <c r="K47" s="32"/>
      <c r="L47" s="32"/>
      <c r="M47" s="32"/>
      <c r="N47" s="15">
        <f>N37*318.78</f>
        <v>0</v>
      </c>
      <c r="O47" s="32"/>
      <c r="P47" s="15">
        <f>P37*318.78</f>
        <v>0</v>
      </c>
      <c r="Q47" s="15">
        <f>Q37*569.25</f>
        <v>0</v>
      </c>
      <c r="R47" s="32"/>
      <c r="S47" s="87">
        <f>S37*569.25</f>
        <v>0</v>
      </c>
      <c r="T47" s="88"/>
      <c r="U47" s="33">
        <f>N47+P47+Q47+S47</f>
        <v>0</v>
      </c>
    </row>
    <row r="48" spans="1:21" ht="75.75" customHeight="1" x14ac:dyDescent="0.2">
      <c r="A48" s="6">
        <v>14</v>
      </c>
      <c r="B48" s="76" t="s">
        <v>133</v>
      </c>
      <c r="C48" s="77"/>
      <c r="D48" s="77"/>
      <c r="E48" s="77"/>
      <c r="F48" s="77"/>
      <c r="G48" s="77"/>
      <c r="H48" s="77"/>
      <c r="I48" s="77"/>
      <c r="J48" s="78"/>
      <c r="K48" s="15">
        <f>K38*148.5</f>
        <v>0</v>
      </c>
      <c r="L48" s="32"/>
      <c r="M48" s="32"/>
      <c r="N48" s="32"/>
      <c r="O48" s="32"/>
      <c r="P48" s="32"/>
      <c r="Q48" s="32"/>
      <c r="R48" s="32"/>
      <c r="S48" s="85"/>
      <c r="T48" s="86"/>
      <c r="U48" s="33">
        <f>K48</f>
        <v>0</v>
      </c>
    </row>
    <row r="49" spans="1:22" ht="65.25" customHeight="1" x14ac:dyDescent="0.2">
      <c r="A49" s="6">
        <v>15</v>
      </c>
      <c r="B49" s="76" t="s">
        <v>134</v>
      </c>
      <c r="C49" s="77"/>
      <c r="D49" s="77"/>
      <c r="E49" s="77"/>
      <c r="F49" s="77"/>
      <c r="G49" s="77"/>
      <c r="H49" s="77"/>
      <c r="I49" s="77"/>
      <c r="J49" s="78"/>
      <c r="K49" s="32"/>
      <c r="L49" s="32"/>
      <c r="M49" s="15">
        <f>M38*49.5</f>
        <v>0</v>
      </c>
      <c r="N49" s="32"/>
      <c r="O49" s="32"/>
      <c r="P49" s="32"/>
      <c r="Q49" s="32"/>
      <c r="R49" s="32"/>
      <c r="S49" s="85"/>
      <c r="T49" s="86"/>
      <c r="U49" s="33">
        <f>M49</f>
        <v>0</v>
      </c>
    </row>
    <row r="50" spans="1:22" ht="81" customHeight="1" x14ac:dyDescent="0.2">
      <c r="A50" s="6">
        <v>16</v>
      </c>
      <c r="B50" s="76" t="s">
        <v>135</v>
      </c>
      <c r="C50" s="77"/>
      <c r="D50" s="77"/>
      <c r="E50" s="77"/>
      <c r="F50" s="77"/>
      <c r="G50" s="77"/>
      <c r="H50" s="77"/>
      <c r="I50" s="77"/>
      <c r="J50" s="78"/>
      <c r="K50" s="32"/>
      <c r="L50" s="32"/>
      <c r="M50" s="32"/>
      <c r="N50" s="15">
        <f>N38*318.78</f>
        <v>0</v>
      </c>
      <c r="O50" s="32"/>
      <c r="P50" s="15">
        <f>P38*318.78</f>
        <v>0</v>
      </c>
      <c r="Q50" s="15">
        <f>Q38*569.25</f>
        <v>0</v>
      </c>
      <c r="R50" s="32"/>
      <c r="S50" s="87">
        <f>S38*569.25</f>
        <v>0</v>
      </c>
      <c r="T50" s="88"/>
      <c r="U50" s="33">
        <f>N50+P50+Q50+S50</f>
        <v>0</v>
      </c>
    </row>
    <row r="51" spans="1:22" ht="139.5" customHeight="1" x14ac:dyDescent="0.2">
      <c r="A51" s="6">
        <v>17</v>
      </c>
      <c r="B51" s="76" t="s">
        <v>136</v>
      </c>
      <c r="C51" s="77"/>
      <c r="D51" s="77"/>
      <c r="E51" s="77"/>
      <c r="F51" s="77"/>
      <c r="G51" s="77"/>
      <c r="H51" s="77"/>
      <c r="I51" s="77"/>
      <c r="J51" s="78"/>
      <c r="K51" s="15">
        <f>K39*148.5</f>
        <v>0</v>
      </c>
      <c r="L51" s="32"/>
      <c r="M51" s="15">
        <f>M39*49.5</f>
        <v>0</v>
      </c>
      <c r="N51" s="15">
        <f>N39*318.78</f>
        <v>0</v>
      </c>
      <c r="O51" s="32"/>
      <c r="P51" s="15">
        <f>P39*318.78</f>
        <v>0</v>
      </c>
      <c r="Q51" s="15">
        <f>Q39*569.25</f>
        <v>0</v>
      </c>
      <c r="R51" s="32"/>
      <c r="S51" s="87">
        <f>S39*569.25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80.25" customHeight="1" x14ac:dyDescent="0.2">
      <c r="A65" s="6">
        <v>2</v>
      </c>
      <c r="B65" s="106" t="s">
        <v>137</v>
      </c>
      <c r="C65" s="106"/>
      <c r="D65" s="106"/>
      <c r="E65" s="106"/>
      <c r="F65" s="106"/>
      <c r="G65" s="106"/>
      <c r="H65" s="106"/>
      <c r="I65" s="106"/>
      <c r="J65" s="106"/>
      <c r="K65" s="53">
        <f>K64*123.75</f>
        <v>0</v>
      </c>
      <c r="L65" s="53">
        <f>L64*123.75</f>
        <v>0</v>
      </c>
      <c r="M65" s="53">
        <f>M64*123.75</f>
        <v>0</v>
      </c>
      <c r="N65" s="53">
        <f t="shared" ref="N65:S65" si="2">N64*61.88</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138</v>
      </c>
      <c r="C81" s="77"/>
      <c r="D81" s="77"/>
      <c r="E81" s="77"/>
      <c r="F81" s="77"/>
      <c r="G81" s="77"/>
      <c r="H81" s="77"/>
      <c r="I81" s="77"/>
      <c r="J81" s="78"/>
      <c r="K81" s="15">
        <f>K76*148.5</f>
        <v>0</v>
      </c>
      <c r="L81" s="32"/>
      <c r="M81" s="32"/>
      <c r="N81" s="32"/>
      <c r="O81" s="32"/>
      <c r="P81" s="32"/>
      <c r="Q81" s="32"/>
      <c r="R81" s="32"/>
      <c r="S81" s="32"/>
      <c r="T81" s="32"/>
      <c r="U81" s="15">
        <f>K81</f>
        <v>0</v>
      </c>
    </row>
    <row r="82" spans="1:22" ht="75.75" customHeight="1" x14ac:dyDescent="0.2">
      <c r="A82" s="6">
        <v>7</v>
      </c>
      <c r="B82" s="76" t="s">
        <v>139</v>
      </c>
      <c r="C82" s="77"/>
      <c r="D82" s="77"/>
      <c r="E82" s="77"/>
      <c r="F82" s="77"/>
      <c r="G82" s="77"/>
      <c r="H82" s="77"/>
      <c r="I82" s="77"/>
      <c r="J82" s="78"/>
      <c r="K82" s="32"/>
      <c r="L82" s="15">
        <f>L76*49.5</f>
        <v>0</v>
      </c>
      <c r="M82" s="15">
        <f>M76*49.5</f>
        <v>0</v>
      </c>
      <c r="N82" s="32"/>
      <c r="O82" s="32"/>
      <c r="P82" s="32"/>
      <c r="Q82" s="32"/>
      <c r="R82" s="32"/>
      <c r="S82" s="32"/>
      <c r="T82" s="32"/>
      <c r="U82" s="15">
        <f>L82+M82</f>
        <v>0</v>
      </c>
    </row>
    <row r="83" spans="1:22" ht="95.25" customHeight="1" x14ac:dyDescent="0.2">
      <c r="A83" s="6">
        <v>8</v>
      </c>
      <c r="B83" s="76" t="s">
        <v>140</v>
      </c>
      <c r="C83" s="77"/>
      <c r="D83" s="77"/>
      <c r="E83" s="77"/>
      <c r="F83" s="77"/>
      <c r="G83" s="77"/>
      <c r="H83" s="77"/>
      <c r="I83" s="77"/>
      <c r="J83" s="78"/>
      <c r="K83" s="32"/>
      <c r="L83" s="32"/>
      <c r="M83" s="32"/>
      <c r="N83" s="15">
        <f>N76*318.78</f>
        <v>0</v>
      </c>
      <c r="O83" s="15">
        <f>O76*318.78</f>
        <v>0</v>
      </c>
      <c r="P83" s="15">
        <f>P76*318.78</f>
        <v>0</v>
      </c>
      <c r="Q83" s="15">
        <f>Q76*569.25</f>
        <v>0</v>
      </c>
      <c r="R83" s="32"/>
      <c r="S83" s="15">
        <f>S76*569.25</f>
        <v>0</v>
      </c>
      <c r="T83" s="15">
        <f>T76*569.25</f>
        <v>0</v>
      </c>
      <c r="U83" s="15">
        <f>N83+O83+P83+Q83+S83+T83</f>
        <v>0</v>
      </c>
    </row>
    <row r="84" spans="1:22" ht="87.75" customHeight="1" x14ac:dyDescent="0.2">
      <c r="A84" s="6">
        <v>9</v>
      </c>
      <c r="B84" s="76" t="s">
        <v>141</v>
      </c>
      <c r="C84" s="77"/>
      <c r="D84" s="77"/>
      <c r="E84" s="77"/>
      <c r="F84" s="77"/>
      <c r="G84" s="77"/>
      <c r="H84" s="77"/>
      <c r="I84" s="77"/>
      <c r="J84" s="78"/>
      <c r="K84" s="15">
        <f>K77*123.75</f>
        <v>0</v>
      </c>
      <c r="L84" s="15">
        <f>L77*123.75</f>
        <v>0</v>
      </c>
      <c r="M84" s="15">
        <f>M77*123.75</f>
        <v>0</v>
      </c>
      <c r="N84" s="15">
        <f>N77*61.88</f>
        <v>0</v>
      </c>
      <c r="O84" s="15">
        <f>O77*61.88</f>
        <v>0</v>
      </c>
      <c r="P84" s="15">
        <f>P77*61.88</f>
        <v>0</v>
      </c>
      <c r="Q84" s="15">
        <f>Q77*61.88</f>
        <v>0</v>
      </c>
      <c r="R84" s="32"/>
      <c r="S84" s="15">
        <f>S77*61.88</f>
        <v>0</v>
      </c>
      <c r="T84" s="15">
        <f>T77*61.88</f>
        <v>0</v>
      </c>
      <c r="U84" s="15">
        <f>K84+L84+M84+N84+O84+P84+Q84+S84+T84</f>
        <v>0</v>
      </c>
    </row>
    <row r="85" spans="1:22" ht="78" customHeight="1" x14ac:dyDescent="0.2">
      <c r="A85" s="6">
        <v>10</v>
      </c>
      <c r="B85" s="76" t="s">
        <v>105</v>
      </c>
      <c r="C85" s="77"/>
      <c r="D85" s="77"/>
      <c r="E85" s="77"/>
      <c r="F85" s="77"/>
      <c r="G85" s="77"/>
      <c r="H85" s="77"/>
      <c r="I85" s="77"/>
      <c r="J85" s="78"/>
      <c r="K85" s="32"/>
      <c r="L85" s="32"/>
      <c r="M85" s="32"/>
      <c r="N85" s="32"/>
      <c r="O85" s="15">
        <f>O78*56.92</f>
        <v>0</v>
      </c>
      <c r="P85" s="32"/>
      <c r="Q85" s="32"/>
      <c r="R85" s="32"/>
      <c r="S85" s="15">
        <f>S78*56.92</f>
        <v>0</v>
      </c>
      <c r="T85" s="32"/>
      <c r="U85" s="15">
        <f>O85+S85</f>
        <v>0</v>
      </c>
    </row>
    <row r="86" spans="1:22" ht="150" customHeight="1" x14ac:dyDescent="0.2">
      <c r="A86" s="6">
        <v>11</v>
      </c>
      <c r="B86" s="76" t="s">
        <v>142</v>
      </c>
      <c r="C86" s="77"/>
      <c r="D86" s="77"/>
      <c r="E86" s="77"/>
      <c r="F86" s="77"/>
      <c r="G86" s="77"/>
      <c r="H86" s="77"/>
      <c r="I86" s="77"/>
      <c r="J86" s="78"/>
      <c r="K86" s="15">
        <f>K79*148.5</f>
        <v>0</v>
      </c>
      <c r="L86" s="15">
        <f>L79*49.5</f>
        <v>0</v>
      </c>
      <c r="M86" s="15">
        <f>M79*49.5</f>
        <v>0</v>
      </c>
      <c r="N86" s="15">
        <f>N79*318.78</f>
        <v>0</v>
      </c>
      <c r="O86" s="15">
        <f>O79*318.78</f>
        <v>0</v>
      </c>
      <c r="P86" s="15">
        <f>P79*318.78</f>
        <v>0</v>
      </c>
      <c r="Q86" s="15">
        <f>Q79*569.25</f>
        <v>0</v>
      </c>
      <c r="R86" s="32"/>
      <c r="S86" s="15">
        <f>S79*569.25</f>
        <v>0</v>
      </c>
      <c r="T86" s="15">
        <f>T79*569.25</f>
        <v>0</v>
      </c>
      <c r="U86" s="15">
        <f>K86+L86+M86+N86+O86+P86+Q86+S86+T86</f>
        <v>0</v>
      </c>
    </row>
    <row r="87" spans="1:22" ht="100.5" customHeight="1" x14ac:dyDescent="0.2">
      <c r="A87" s="6">
        <v>12</v>
      </c>
      <c r="B87" s="76" t="s">
        <v>143</v>
      </c>
      <c r="C87" s="77"/>
      <c r="D87" s="77"/>
      <c r="E87" s="77"/>
      <c r="F87" s="77"/>
      <c r="G87" s="77"/>
      <c r="H87" s="77"/>
      <c r="I87" s="77"/>
      <c r="J87" s="78"/>
      <c r="K87" s="15">
        <f>K80*123.75</f>
        <v>0</v>
      </c>
      <c r="L87" s="15">
        <f>L80*123.75</f>
        <v>0</v>
      </c>
      <c r="M87" s="15">
        <f>M80*123.75</f>
        <v>0</v>
      </c>
      <c r="N87" s="15">
        <f>N80*61.88</f>
        <v>0</v>
      </c>
      <c r="O87" s="15">
        <f>O80*61.88</f>
        <v>0</v>
      </c>
      <c r="P87" s="15">
        <f>P80*61.88</f>
        <v>0</v>
      </c>
      <c r="Q87" s="15">
        <f>Q80*61.88</f>
        <v>0</v>
      </c>
      <c r="R87" s="32"/>
      <c r="S87" s="15">
        <f>S80*61.88</f>
        <v>0</v>
      </c>
      <c r="T87" s="15">
        <f>T80*61.88</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236</v>
      </c>
      <c r="C108" s="129"/>
      <c r="D108" s="129"/>
      <c r="E108" s="129"/>
      <c r="F108" s="129"/>
      <c r="G108" s="129"/>
      <c r="H108" s="129"/>
      <c r="I108" s="129"/>
      <c r="J108" s="129"/>
      <c r="K108" s="129"/>
    </row>
    <row r="109" spans="1:15" ht="18.75" customHeight="1" x14ac:dyDescent="0.2">
      <c r="A109" s="56"/>
      <c r="B109" s="129" t="s">
        <v>235</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110"/>
  <sheetViews>
    <sheetView zoomScale="90" zoomScaleNormal="90" workbookViewId="0">
      <selection activeCell="L40" sqref="L40"/>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70"/>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144</v>
      </c>
      <c r="C40" s="77"/>
      <c r="D40" s="77"/>
      <c r="E40" s="77"/>
      <c r="F40" s="77"/>
      <c r="G40" s="77"/>
      <c r="H40" s="77"/>
      <c r="I40" s="77"/>
      <c r="J40" s="78"/>
      <c r="K40" s="32"/>
      <c r="L40" s="15">
        <f>L35*178.2</f>
        <v>0</v>
      </c>
      <c r="M40" s="32"/>
      <c r="N40" s="32"/>
      <c r="O40" s="32"/>
      <c r="P40" s="32"/>
      <c r="Q40" s="32"/>
      <c r="R40" s="32"/>
      <c r="S40" s="85"/>
      <c r="T40" s="86"/>
      <c r="U40" s="33">
        <f>L40</f>
        <v>0</v>
      </c>
    </row>
    <row r="41" spans="1:21" ht="78" customHeight="1" x14ac:dyDescent="0.2">
      <c r="A41" s="6">
        <v>7</v>
      </c>
      <c r="B41" s="76" t="s">
        <v>145</v>
      </c>
      <c r="C41" s="77"/>
      <c r="D41" s="77"/>
      <c r="E41" s="77"/>
      <c r="F41" s="77"/>
      <c r="G41" s="77"/>
      <c r="H41" s="77"/>
      <c r="I41" s="77"/>
      <c r="J41" s="78"/>
      <c r="K41" s="32"/>
      <c r="L41" s="32"/>
      <c r="M41" s="32"/>
      <c r="N41" s="32"/>
      <c r="O41" s="15">
        <f>O35*427.68</f>
        <v>0</v>
      </c>
      <c r="P41" s="32"/>
      <c r="Q41" s="32"/>
      <c r="R41" s="15">
        <f>R35*594</f>
        <v>0</v>
      </c>
      <c r="S41" s="85"/>
      <c r="T41" s="86"/>
      <c r="U41" s="33">
        <f>O41+R41</f>
        <v>0</v>
      </c>
    </row>
    <row r="42" spans="1:21" ht="78" customHeight="1" x14ac:dyDescent="0.2">
      <c r="A42" s="6">
        <v>8</v>
      </c>
      <c r="B42" s="76" t="s">
        <v>146</v>
      </c>
      <c r="C42" s="77"/>
      <c r="D42" s="77"/>
      <c r="E42" s="77"/>
      <c r="F42" s="77"/>
      <c r="G42" s="77"/>
      <c r="H42" s="77"/>
      <c r="I42" s="77"/>
      <c r="J42" s="78"/>
      <c r="K42" s="15">
        <f>K36*178.2</f>
        <v>0</v>
      </c>
      <c r="L42" s="32"/>
      <c r="M42" s="32"/>
      <c r="N42" s="32"/>
      <c r="O42" s="32"/>
      <c r="P42" s="32"/>
      <c r="Q42" s="32"/>
      <c r="R42" s="32"/>
      <c r="S42" s="85"/>
      <c r="T42" s="86"/>
      <c r="U42" s="33">
        <f>K42</f>
        <v>0</v>
      </c>
    </row>
    <row r="43" spans="1:21" ht="66.75" customHeight="1" x14ac:dyDescent="0.2">
      <c r="A43" s="6">
        <v>9</v>
      </c>
      <c r="B43" s="76" t="s">
        <v>147</v>
      </c>
      <c r="C43" s="77"/>
      <c r="D43" s="77"/>
      <c r="E43" s="77"/>
      <c r="F43" s="77"/>
      <c r="G43" s="77"/>
      <c r="H43" s="77"/>
      <c r="I43" s="77"/>
      <c r="J43" s="78"/>
      <c r="K43" s="32"/>
      <c r="L43" s="32"/>
      <c r="M43" s="15">
        <f>M36*59.4</f>
        <v>0</v>
      </c>
      <c r="N43" s="32"/>
      <c r="O43" s="32"/>
      <c r="P43" s="32"/>
      <c r="Q43" s="32"/>
      <c r="R43" s="32"/>
      <c r="S43" s="85"/>
      <c r="T43" s="86"/>
      <c r="U43" s="33">
        <f>M43</f>
        <v>0</v>
      </c>
    </row>
    <row r="44" spans="1:21" ht="93.75" customHeight="1" x14ac:dyDescent="0.2">
      <c r="A44" s="6">
        <v>10</v>
      </c>
      <c r="B44" s="76" t="s">
        <v>148</v>
      </c>
      <c r="C44" s="77"/>
      <c r="D44" s="77"/>
      <c r="E44" s="77"/>
      <c r="F44" s="77"/>
      <c r="G44" s="77"/>
      <c r="H44" s="77"/>
      <c r="I44" s="77"/>
      <c r="J44" s="78"/>
      <c r="K44" s="32"/>
      <c r="L44" s="32"/>
      <c r="M44" s="32"/>
      <c r="N44" s="15">
        <f>N36*332.64</f>
        <v>0</v>
      </c>
      <c r="O44" s="32"/>
      <c r="P44" s="15">
        <f>P36*332.64</f>
        <v>0</v>
      </c>
      <c r="Q44" s="15">
        <f>Q36*594</f>
        <v>0</v>
      </c>
      <c r="R44" s="32"/>
      <c r="S44" s="87">
        <f>S36*594</f>
        <v>0</v>
      </c>
      <c r="T44" s="88"/>
      <c r="U44" s="33">
        <f>N44+P44+Q44+S44</f>
        <v>0</v>
      </c>
    </row>
    <row r="45" spans="1:21" ht="76.5" customHeight="1" x14ac:dyDescent="0.2">
      <c r="A45" s="6">
        <v>11</v>
      </c>
      <c r="B45" s="76" t="s">
        <v>149</v>
      </c>
      <c r="C45" s="77"/>
      <c r="D45" s="77"/>
      <c r="E45" s="77"/>
      <c r="F45" s="77"/>
      <c r="G45" s="77"/>
      <c r="H45" s="77"/>
      <c r="I45" s="77"/>
      <c r="J45" s="78"/>
      <c r="K45" s="15">
        <f>K37*178.2</f>
        <v>0</v>
      </c>
      <c r="L45" s="32"/>
      <c r="M45" s="32"/>
      <c r="N45" s="32"/>
      <c r="O45" s="32"/>
      <c r="P45" s="32"/>
      <c r="Q45" s="32"/>
      <c r="R45" s="32"/>
      <c r="S45" s="85"/>
      <c r="T45" s="86"/>
      <c r="U45" s="33">
        <f>K45</f>
        <v>0</v>
      </c>
    </row>
    <row r="46" spans="1:21" ht="69" customHeight="1" x14ac:dyDescent="0.2">
      <c r="A46" s="6">
        <v>12</v>
      </c>
      <c r="B46" s="76" t="s">
        <v>150</v>
      </c>
      <c r="C46" s="77"/>
      <c r="D46" s="77"/>
      <c r="E46" s="77"/>
      <c r="F46" s="77"/>
      <c r="G46" s="77"/>
      <c r="H46" s="77"/>
      <c r="I46" s="77"/>
      <c r="J46" s="78"/>
      <c r="K46" s="32"/>
      <c r="L46" s="32"/>
      <c r="M46" s="15">
        <f>M37*59.4</f>
        <v>0</v>
      </c>
      <c r="N46" s="32"/>
      <c r="O46" s="32"/>
      <c r="P46" s="32"/>
      <c r="Q46" s="32"/>
      <c r="R46" s="32"/>
      <c r="S46" s="85"/>
      <c r="T46" s="86"/>
      <c r="U46" s="33">
        <f>M46</f>
        <v>0</v>
      </c>
    </row>
    <row r="47" spans="1:21" ht="75.75" customHeight="1" x14ac:dyDescent="0.2">
      <c r="A47" s="6">
        <v>13</v>
      </c>
      <c r="B47" s="76" t="s">
        <v>151</v>
      </c>
      <c r="C47" s="77"/>
      <c r="D47" s="77"/>
      <c r="E47" s="77"/>
      <c r="F47" s="77"/>
      <c r="G47" s="77"/>
      <c r="H47" s="77"/>
      <c r="I47" s="77"/>
      <c r="J47" s="78"/>
      <c r="K47" s="32"/>
      <c r="L47" s="32"/>
      <c r="M47" s="32"/>
      <c r="N47" s="15">
        <f>N37*332.64</f>
        <v>0</v>
      </c>
      <c r="O47" s="32"/>
      <c r="P47" s="15">
        <f>P37*332.64</f>
        <v>0</v>
      </c>
      <c r="Q47" s="15">
        <f>Q37*594</f>
        <v>0</v>
      </c>
      <c r="R47" s="32"/>
      <c r="S47" s="87">
        <f>S37*594</f>
        <v>0</v>
      </c>
      <c r="T47" s="88"/>
      <c r="U47" s="33">
        <f>N47+P47+Q47+S47</f>
        <v>0</v>
      </c>
    </row>
    <row r="48" spans="1:21" ht="75.75" customHeight="1" x14ac:dyDescent="0.2">
      <c r="A48" s="6">
        <v>14</v>
      </c>
      <c r="B48" s="76" t="s">
        <v>152</v>
      </c>
      <c r="C48" s="77"/>
      <c r="D48" s="77"/>
      <c r="E48" s="77"/>
      <c r="F48" s="77"/>
      <c r="G48" s="77"/>
      <c r="H48" s="77"/>
      <c r="I48" s="77"/>
      <c r="J48" s="78"/>
      <c r="K48" s="15">
        <f>K38*178.2</f>
        <v>0</v>
      </c>
      <c r="L48" s="32"/>
      <c r="M48" s="32"/>
      <c r="N48" s="32"/>
      <c r="O48" s="32"/>
      <c r="P48" s="32"/>
      <c r="Q48" s="32"/>
      <c r="R48" s="32"/>
      <c r="S48" s="85"/>
      <c r="T48" s="86"/>
      <c r="U48" s="33">
        <f>K48</f>
        <v>0</v>
      </c>
    </row>
    <row r="49" spans="1:22" ht="65.25" customHeight="1" x14ac:dyDescent="0.2">
      <c r="A49" s="6">
        <v>15</v>
      </c>
      <c r="B49" s="76" t="s">
        <v>153</v>
      </c>
      <c r="C49" s="77"/>
      <c r="D49" s="77"/>
      <c r="E49" s="77"/>
      <c r="F49" s="77"/>
      <c r="G49" s="77"/>
      <c r="H49" s="77"/>
      <c r="I49" s="77"/>
      <c r="J49" s="78"/>
      <c r="K49" s="32"/>
      <c r="L49" s="32"/>
      <c r="M49" s="15">
        <f>M38*59.4</f>
        <v>0</v>
      </c>
      <c r="N49" s="32"/>
      <c r="O49" s="32"/>
      <c r="P49" s="32"/>
      <c r="Q49" s="32"/>
      <c r="R49" s="32"/>
      <c r="S49" s="85"/>
      <c r="T49" s="86"/>
      <c r="U49" s="33">
        <f>M49</f>
        <v>0</v>
      </c>
    </row>
    <row r="50" spans="1:22" ht="81" customHeight="1" x14ac:dyDescent="0.2">
      <c r="A50" s="6">
        <v>16</v>
      </c>
      <c r="B50" s="76" t="s">
        <v>154</v>
      </c>
      <c r="C50" s="77"/>
      <c r="D50" s="77"/>
      <c r="E50" s="77"/>
      <c r="F50" s="77"/>
      <c r="G50" s="77"/>
      <c r="H50" s="77"/>
      <c r="I50" s="77"/>
      <c r="J50" s="78"/>
      <c r="K50" s="32"/>
      <c r="L50" s="32"/>
      <c r="M50" s="32"/>
      <c r="N50" s="15">
        <f>N38*332.64</f>
        <v>0</v>
      </c>
      <c r="O50" s="32"/>
      <c r="P50" s="15">
        <f>P38*332.64</f>
        <v>0</v>
      </c>
      <c r="Q50" s="15">
        <f>Q38*594</f>
        <v>0</v>
      </c>
      <c r="R50" s="32"/>
      <c r="S50" s="87">
        <f>S38*594</f>
        <v>0</v>
      </c>
      <c r="T50" s="88"/>
      <c r="U50" s="33">
        <f>N50+P50+Q50+S50</f>
        <v>0</v>
      </c>
    </row>
    <row r="51" spans="1:22" ht="149.25" customHeight="1" x14ac:dyDescent="0.2">
      <c r="A51" s="6">
        <v>17</v>
      </c>
      <c r="B51" s="76" t="s">
        <v>155</v>
      </c>
      <c r="C51" s="77"/>
      <c r="D51" s="77"/>
      <c r="E51" s="77"/>
      <c r="F51" s="77"/>
      <c r="G51" s="77"/>
      <c r="H51" s="77"/>
      <c r="I51" s="77"/>
      <c r="J51" s="78"/>
      <c r="K51" s="15">
        <f>K39*178.2</f>
        <v>0</v>
      </c>
      <c r="L51" s="32"/>
      <c r="M51" s="15">
        <f>M39*59.4</f>
        <v>0</v>
      </c>
      <c r="N51" s="15">
        <f>N39*332.64</f>
        <v>0</v>
      </c>
      <c r="O51" s="32"/>
      <c r="P51" s="15">
        <f>P39*332.64</f>
        <v>0</v>
      </c>
      <c r="Q51" s="15">
        <f>Q39*594</f>
        <v>0</v>
      </c>
      <c r="R51" s="32"/>
      <c r="S51" s="87">
        <f>S39*594</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9.5" customHeight="1" x14ac:dyDescent="0.2">
      <c r="A65" s="6">
        <v>2</v>
      </c>
      <c r="B65" s="106" t="s">
        <v>156</v>
      </c>
      <c r="C65" s="106"/>
      <c r="D65" s="106"/>
      <c r="E65" s="106"/>
      <c r="F65" s="106"/>
      <c r="G65" s="106"/>
      <c r="H65" s="106"/>
      <c r="I65" s="106"/>
      <c r="J65" s="106"/>
      <c r="K65" s="53">
        <f>K64*128.7</f>
        <v>0</v>
      </c>
      <c r="L65" s="53">
        <f>L64*128.7</f>
        <v>0</v>
      </c>
      <c r="M65" s="53">
        <f>M64*128.7</f>
        <v>0</v>
      </c>
      <c r="N65" s="53">
        <f t="shared" ref="N65:S65" si="2">N64*64.35</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157</v>
      </c>
      <c r="C81" s="77"/>
      <c r="D81" s="77"/>
      <c r="E81" s="77"/>
      <c r="F81" s="77"/>
      <c r="G81" s="77"/>
      <c r="H81" s="77"/>
      <c r="I81" s="77"/>
      <c r="J81" s="78"/>
      <c r="K81" s="15">
        <f>K76*178.2</f>
        <v>0</v>
      </c>
      <c r="L81" s="32"/>
      <c r="M81" s="32"/>
      <c r="N81" s="32"/>
      <c r="O81" s="32"/>
      <c r="P81" s="32"/>
      <c r="Q81" s="32"/>
      <c r="R81" s="32"/>
      <c r="S81" s="32"/>
      <c r="T81" s="32"/>
      <c r="U81" s="15">
        <f>K81</f>
        <v>0</v>
      </c>
    </row>
    <row r="82" spans="1:22" ht="75.75" customHeight="1" x14ac:dyDescent="0.2">
      <c r="A82" s="6">
        <v>7</v>
      </c>
      <c r="B82" s="76" t="s">
        <v>158</v>
      </c>
      <c r="C82" s="77"/>
      <c r="D82" s="77"/>
      <c r="E82" s="77"/>
      <c r="F82" s="77"/>
      <c r="G82" s="77"/>
      <c r="H82" s="77"/>
      <c r="I82" s="77"/>
      <c r="J82" s="78"/>
      <c r="K82" s="32"/>
      <c r="L82" s="15">
        <f>L76*59.4</f>
        <v>0</v>
      </c>
      <c r="M82" s="15">
        <f>M76*59.4</f>
        <v>0</v>
      </c>
      <c r="N82" s="32"/>
      <c r="O82" s="32"/>
      <c r="P82" s="32"/>
      <c r="Q82" s="32"/>
      <c r="R82" s="32"/>
      <c r="S82" s="32"/>
      <c r="T82" s="32"/>
      <c r="U82" s="15">
        <f>L82+M82</f>
        <v>0</v>
      </c>
    </row>
    <row r="83" spans="1:22" ht="77.25" customHeight="1" x14ac:dyDescent="0.2">
      <c r="A83" s="6">
        <v>8</v>
      </c>
      <c r="B83" s="76" t="s">
        <v>159</v>
      </c>
      <c r="C83" s="77"/>
      <c r="D83" s="77"/>
      <c r="E83" s="77"/>
      <c r="F83" s="77"/>
      <c r="G83" s="77"/>
      <c r="H83" s="77"/>
      <c r="I83" s="77"/>
      <c r="J83" s="78"/>
      <c r="K83" s="32"/>
      <c r="L83" s="32"/>
      <c r="M83" s="32"/>
      <c r="N83" s="15">
        <f>N76*332.64</f>
        <v>0</v>
      </c>
      <c r="O83" s="15">
        <f>O76*332.64</f>
        <v>0</v>
      </c>
      <c r="P83" s="15">
        <f>P76*332.64</f>
        <v>0</v>
      </c>
      <c r="Q83" s="15">
        <f>Q76*594</f>
        <v>0</v>
      </c>
      <c r="R83" s="32"/>
      <c r="S83" s="15">
        <f>S76*594</f>
        <v>0</v>
      </c>
      <c r="T83" s="15">
        <f>T76*594</f>
        <v>0</v>
      </c>
      <c r="U83" s="15">
        <f>N83+O83+P83+Q83+S83+T83</f>
        <v>0</v>
      </c>
    </row>
    <row r="84" spans="1:22" ht="87.75" customHeight="1" x14ac:dyDescent="0.2">
      <c r="A84" s="6">
        <v>9</v>
      </c>
      <c r="B84" s="76" t="s">
        <v>160</v>
      </c>
      <c r="C84" s="77"/>
      <c r="D84" s="77"/>
      <c r="E84" s="77"/>
      <c r="F84" s="77"/>
      <c r="G84" s="77"/>
      <c r="H84" s="77"/>
      <c r="I84" s="77"/>
      <c r="J84" s="78"/>
      <c r="K84" s="15">
        <f>K77*128.7</f>
        <v>0</v>
      </c>
      <c r="L84" s="15">
        <f>L77*128.7</f>
        <v>0</v>
      </c>
      <c r="M84" s="15">
        <f>M77*128.7</f>
        <v>0</v>
      </c>
      <c r="N84" s="15">
        <f>N77*64.35</f>
        <v>0</v>
      </c>
      <c r="O84" s="15">
        <f>O77*64.35</f>
        <v>0</v>
      </c>
      <c r="P84" s="15">
        <f>P77*64.35</f>
        <v>0</v>
      </c>
      <c r="Q84" s="15">
        <f>Q77*64.35</f>
        <v>0</v>
      </c>
      <c r="R84" s="32"/>
      <c r="S84" s="15">
        <f>S77*64.35</f>
        <v>0</v>
      </c>
      <c r="T84" s="15">
        <f>T77*64.35</f>
        <v>0</v>
      </c>
      <c r="U84" s="15">
        <f>K84+L84+M84+N84+O84+P84+Q84+S84+T84</f>
        <v>0</v>
      </c>
    </row>
    <row r="85" spans="1:22" ht="78" customHeight="1" x14ac:dyDescent="0.2">
      <c r="A85" s="6">
        <v>10</v>
      </c>
      <c r="B85" s="76" t="s">
        <v>161</v>
      </c>
      <c r="C85" s="77"/>
      <c r="D85" s="77"/>
      <c r="E85" s="77"/>
      <c r="F85" s="77"/>
      <c r="G85" s="77"/>
      <c r="H85" s="77"/>
      <c r="I85" s="77"/>
      <c r="J85" s="78"/>
      <c r="K85" s="32"/>
      <c r="L85" s="32"/>
      <c r="M85" s="32"/>
      <c r="N85" s="32"/>
      <c r="O85" s="15">
        <f>O78*59.4</f>
        <v>0</v>
      </c>
      <c r="P85" s="32"/>
      <c r="Q85" s="32"/>
      <c r="R85" s="32"/>
      <c r="S85" s="15">
        <f>S78*59.4</f>
        <v>0</v>
      </c>
      <c r="T85" s="32"/>
      <c r="U85" s="15">
        <f>O85+S85</f>
        <v>0</v>
      </c>
    </row>
    <row r="86" spans="1:22" ht="139.5" customHeight="1" x14ac:dyDescent="0.2">
      <c r="A86" s="6">
        <v>11</v>
      </c>
      <c r="B86" s="76" t="s">
        <v>162</v>
      </c>
      <c r="C86" s="77"/>
      <c r="D86" s="77"/>
      <c r="E86" s="77"/>
      <c r="F86" s="77"/>
      <c r="G86" s="77"/>
      <c r="H86" s="77"/>
      <c r="I86" s="77"/>
      <c r="J86" s="78"/>
      <c r="K86" s="15">
        <f>K79*178.2</f>
        <v>0</v>
      </c>
      <c r="L86" s="15">
        <f>L79*59.4</f>
        <v>0</v>
      </c>
      <c r="M86" s="15">
        <f>M79*59.4</f>
        <v>0</v>
      </c>
      <c r="N86" s="15">
        <f>N79*332.64</f>
        <v>0</v>
      </c>
      <c r="O86" s="15">
        <f>O79*332.64</f>
        <v>0</v>
      </c>
      <c r="P86" s="15">
        <f>P79*332.64</f>
        <v>0</v>
      </c>
      <c r="Q86" s="15">
        <f>Q79*594</f>
        <v>0</v>
      </c>
      <c r="R86" s="32"/>
      <c r="S86" s="15">
        <f>S79*594</f>
        <v>0</v>
      </c>
      <c r="T86" s="15">
        <f>T79*594</f>
        <v>0</v>
      </c>
      <c r="U86" s="15">
        <f>K86+L86+M86+N86+O86+P86+Q86+S86+T86</f>
        <v>0</v>
      </c>
    </row>
    <row r="87" spans="1:22" ht="108.75" customHeight="1" x14ac:dyDescent="0.2">
      <c r="A87" s="6">
        <v>12</v>
      </c>
      <c r="B87" s="76" t="s">
        <v>163</v>
      </c>
      <c r="C87" s="77"/>
      <c r="D87" s="77"/>
      <c r="E87" s="77"/>
      <c r="F87" s="77"/>
      <c r="G87" s="77"/>
      <c r="H87" s="77"/>
      <c r="I87" s="77"/>
      <c r="J87" s="78"/>
      <c r="K87" s="15">
        <f>K80*128.7</f>
        <v>0</v>
      </c>
      <c r="L87" s="15">
        <f>L80*128.7</f>
        <v>0</v>
      </c>
      <c r="M87" s="15">
        <f>M80*128.7</f>
        <v>0</v>
      </c>
      <c r="N87" s="15">
        <f>N80*64.35</f>
        <v>0</v>
      </c>
      <c r="O87" s="15">
        <f>O80*64.35</f>
        <v>0</v>
      </c>
      <c r="P87" s="15">
        <f>P80*64.35</f>
        <v>0</v>
      </c>
      <c r="Q87" s="15">
        <f>Q80*64.35</f>
        <v>0</v>
      </c>
      <c r="R87" s="32"/>
      <c r="S87" s="15">
        <f>S80*64.35</f>
        <v>0</v>
      </c>
      <c r="T87" s="15">
        <f>T80*64.35</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234</v>
      </c>
      <c r="C108" s="129"/>
      <c r="D108" s="129"/>
      <c r="E108" s="129"/>
      <c r="F108" s="129"/>
      <c r="G108" s="129"/>
      <c r="H108" s="129"/>
      <c r="I108" s="129"/>
      <c r="J108" s="129"/>
      <c r="K108" s="129"/>
    </row>
    <row r="109" spans="1:15" ht="18.75" customHeight="1" x14ac:dyDescent="0.2">
      <c r="A109" s="56"/>
      <c r="B109" s="129" t="s">
        <v>233</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V110"/>
  <sheetViews>
    <sheetView zoomScale="90" zoomScaleNormal="90" workbookViewId="0">
      <selection activeCell="K103" sqref="K103:O103"/>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71"/>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72</v>
      </c>
      <c r="C40" s="77"/>
      <c r="D40" s="77"/>
      <c r="E40" s="77"/>
      <c r="F40" s="77"/>
      <c r="G40" s="77"/>
      <c r="H40" s="77"/>
      <c r="I40" s="77"/>
      <c r="J40" s="78"/>
      <c r="K40" s="32"/>
      <c r="L40" s="15">
        <f>L35*148.5</f>
        <v>0</v>
      </c>
      <c r="M40" s="32"/>
      <c r="N40" s="32"/>
      <c r="O40" s="32"/>
      <c r="P40" s="32"/>
      <c r="Q40" s="32"/>
      <c r="R40" s="32"/>
      <c r="S40" s="85"/>
      <c r="T40" s="86"/>
      <c r="U40" s="33">
        <f>L40</f>
        <v>0</v>
      </c>
    </row>
    <row r="41" spans="1:21" ht="78" customHeight="1" x14ac:dyDescent="0.2">
      <c r="A41" s="6">
        <v>7</v>
      </c>
      <c r="B41" s="76" t="s">
        <v>73</v>
      </c>
      <c r="C41" s="77"/>
      <c r="D41" s="77"/>
      <c r="E41" s="77"/>
      <c r="F41" s="77"/>
      <c r="G41" s="77"/>
      <c r="H41" s="77"/>
      <c r="I41" s="77"/>
      <c r="J41" s="78"/>
      <c r="K41" s="32"/>
      <c r="L41" s="32"/>
      <c r="M41" s="32"/>
      <c r="N41" s="32"/>
      <c r="O41" s="15">
        <f>O35*409.86</f>
        <v>0</v>
      </c>
      <c r="P41" s="32"/>
      <c r="Q41" s="32"/>
      <c r="R41" s="15">
        <f>R35*569.25</f>
        <v>0</v>
      </c>
      <c r="S41" s="85"/>
      <c r="T41" s="86"/>
      <c r="U41" s="33">
        <f>O41+R41</f>
        <v>0</v>
      </c>
    </row>
    <row r="42" spans="1:21" ht="78" customHeight="1" x14ac:dyDescent="0.2">
      <c r="A42" s="6">
        <v>8</v>
      </c>
      <c r="B42" s="76" t="s">
        <v>93</v>
      </c>
      <c r="C42" s="77"/>
      <c r="D42" s="77"/>
      <c r="E42" s="77"/>
      <c r="F42" s="77"/>
      <c r="G42" s="77"/>
      <c r="H42" s="77"/>
      <c r="I42" s="77"/>
      <c r="J42" s="78"/>
      <c r="K42" s="15">
        <f>K36*148.5</f>
        <v>0</v>
      </c>
      <c r="L42" s="32"/>
      <c r="M42" s="32"/>
      <c r="N42" s="32"/>
      <c r="O42" s="32"/>
      <c r="P42" s="32"/>
      <c r="Q42" s="32"/>
      <c r="R42" s="32"/>
      <c r="S42" s="85"/>
      <c r="T42" s="86"/>
      <c r="U42" s="33">
        <f>K42</f>
        <v>0</v>
      </c>
    </row>
    <row r="43" spans="1:21" ht="66.75" customHeight="1" x14ac:dyDescent="0.2">
      <c r="A43" s="6">
        <v>9</v>
      </c>
      <c r="B43" s="76" t="s">
        <v>164</v>
      </c>
      <c r="C43" s="77"/>
      <c r="D43" s="77"/>
      <c r="E43" s="77"/>
      <c r="F43" s="77"/>
      <c r="G43" s="77"/>
      <c r="H43" s="77"/>
      <c r="I43" s="77"/>
      <c r="J43" s="78"/>
      <c r="K43" s="32"/>
      <c r="L43" s="32"/>
      <c r="M43" s="15">
        <f>M36*49.5</f>
        <v>0</v>
      </c>
      <c r="N43" s="32"/>
      <c r="O43" s="32"/>
      <c r="P43" s="32"/>
      <c r="Q43" s="32"/>
      <c r="R43" s="32"/>
      <c r="S43" s="85"/>
      <c r="T43" s="86"/>
      <c r="U43" s="33">
        <f>M43</f>
        <v>0</v>
      </c>
    </row>
    <row r="44" spans="1:21" ht="76.5" customHeight="1" x14ac:dyDescent="0.2">
      <c r="A44" s="6">
        <v>10</v>
      </c>
      <c r="B44" s="76" t="s">
        <v>165</v>
      </c>
      <c r="C44" s="77"/>
      <c r="D44" s="77"/>
      <c r="E44" s="77"/>
      <c r="F44" s="77"/>
      <c r="G44" s="77"/>
      <c r="H44" s="77"/>
      <c r="I44" s="77"/>
      <c r="J44" s="78"/>
      <c r="K44" s="32"/>
      <c r="L44" s="32"/>
      <c r="M44" s="32"/>
      <c r="N44" s="15">
        <f>N36*318.78</f>
        <v>0</v>
      </c>
      <c r="O44" s="32"/>
      <c r="P44" s="15">
        <f>P36*318.78</f>
        <v>0</v>
      </c>
      <c r="Q44" s="15">
        <f>Q36*569.25</f>
        <v>0</v>
      </c>
      <c r="R44" s="32"/>
      <c r="S44" s="87">
        <f>S36*569.25</f>
        <v>0</v>
      </c>
      <c r="T44" s="88"/>
      <c r="U44" s="33">
        <f>N44+P44+Q44+S44</f>
        <v>0</v>
      </c>
    </row>
    <row r="45" spans="1:21" ht="76.5" customHeight="1" x14ac:dyDescent="0.2">
      <c r="A45" s="6">
        <v>11</v>
      </c>
      <c r="B45" s="76" t="s">
        <v>166</v>
      </c>
      <c r="C45" s="77"/>
      <c r="D45" s="77"/>
      <c r="E45" s="77"/>
      <c r="F45" s="77"/>
      <c r="G45" s="77"/>
      <c r="H45" s="77"/>
      <c r="I45" s="77"/>
      <c r="J45" s="78"/>
      <c r="K45" s="15">
        <f>K37*148.5</f>
        <v>0</v>
      </c>
      <c r="L45" s="32"/>
      <c r="M45" s="32"/>
      <c r="N45" s="32"/>
      <c r="O45" s="32"/>
      <c r="P45" s="32"/>
      <c r="Q45" s="32"/>
      <c r="R45" s="32"/>
      <c r="S45" s="85"/>
      <c r="T45" s="86"/>
      <c r="U45" s="33">
        <f>K45</f>
        <v>0</v>
      </c>
    </row>
    <row r="46" spans="1:21" ht="69" customHeight="1" x14ac:dyDescent="0.2">
      <c r="A46" s="6">
        <v>12</v>
      </c>
      <c r="B46" s="76" t="s">
        <v>167</v>
      </c>
      <c r="C46" s="77"/>
      <c r="D46" s="77"/>
      <c r="E46" s="77"/>
      <c r="F46" s="77"/>
      <c r="G46" s="77"/>
      <c r="H46" s="77"/>
      <c r="I46" s="77"/>
      <c r="J46" s="78"/>
      <c r="K46" s="32"/>
      <c r="L46" s="32"/>
      <c r="M46" s="15">
        <f>M37*49.5</f>
        <v>0</v>
      </c>
      <c r="N46" s="32"/>
      <c r="O46" s="32"/>
      <c r="P46" s="32"/>
      <c r="Q46" s="32"/>
      <c r="R46" s="32"/>
      <c r="S46" s="85"/>
      <c r="T46" s="86"/>
      <c r="U46" s="33">
        <f>M46</f>
        <v>0</v>
      </c>
    </row>
    <row r="47" spans="1:21" ht="75.75" customHeight="1" x14ac:dyDescent="0.2">
      <c r="A47" s="6">
        <v>13</v>
      </c>
      <c r="B47" s="76" t="s">
        <v>168</v>
      </c>
      <c r="C47" s="77"/>
      <c r="D47" s="77"/>
      <c r="E47" s="77"/>
      <c r="F47" s="77"/>
      <c r="G47" s="77"/>
      <c r="H47" s="77"/>
      <c r="I47" s="77"/>
      <c r="J47" s="78"/>
      <c r="K47" s="32"/>
      <c r="L47" s="32"/>
      <c r="M47" s="32"/>
      <c r="N47" s="15">
        <f>N37*318.78</f>
        <v>0</v>
      </c>
      <c r="O47" s="32"/>
      <c r="P47" s="15">
        <f>P37*318.78</f>
        <v>0</v>
      </c>
      <c r="Q47" s="15">
        <f>Q37*569.25</f>
        <v>0</v>
      </c>
      <c r="R47" s="32"/>
      <c r="S47" s="87">
        <f>S37*569.25</f>
        <v>0</v>
      </c>
      <c r="T47" s="88"/>
      <c r="U47" s="33">
        <f>N47+P47+Q47+S47</f>
        <v>0</v>
      </c>
    </row>
    <row r="48" spans="1:21" ht="75.75" customHeight="1" x14ac:dyDescent="0.2">
      <c r="A48" s="6">
        <v>14</v>
      </c>
      <c r="B48" s="76" t="s">
        <v>80</v>
      </c>
      <c r="C48" s="77"/>
      <c r="D48" s="77"/>
      <c r="E48" s="77"/>
      <c r="F48" s="77"/>
      <c r="G48" s="77"/>
      <c r="H48" s="77"/>
      <c r="I48" s="77"/>
      <c r="J48" s="78"/>
      <c r="K48" s="15">
        <f>K38*148.5</f>
        <v>0</v>
      </c>
      <c r="L48" s="32"/>
      <c r="M48" s="32"/>
      <c r="N48" s="32"/>
      <c r="O48" s="32"/>
      <c r="P48" s="32"/>
      <c r="Q48" s="32"/>
      <c r="R48" s="32"/>
      <c r="S48" s="85"/>
      <c r="T48" s="86"/>
      <c r="U48" s="33">
        <f>K48</f>
        <v>0</v>
      </c>
    </row>
    <row r="49" spans="1:22" ht="65.25" customHeight="1" x14ac:dyDescent="0.2">
      <c r="A49" s="6">
        <v>15</v>
      </c>
      <c r="B49" s="76" t="s">
        <v>81</v>
      </c>
      <c r="C49" s="77"/>
      <c r="D49" s="77"/>
      <c r="E49" s="77"/>
      <c r="F49" s="77"/>
      <c r="G49" s="77"/>
      <c r="H49" s="77"/>
      <c r="I49" s="77"/>
      <c r="J49" s="78"/>
      <c r="K49" s="32"/>
      <c r="L49" s="32"/>
      <c r="M49" s="15">
        <f>M38*49.5</f>
        <v>0</v>
      </c>
      <c r="N49" s="32"/>
      <c r="O49" s="32"/>
      <c r="P49" s="32"/>
      <c r="Q49" s="32"/>
      <c r="R49" s="32"/>
      <c r="S49" s="85"/>
      <c r="T49" s="86"/>
      <c r="U49" s="33">
        <f>M49</f>
        <v>0</v>
      </c>
    </row>
    <row r="50" spans="1:22" ht="81" customHeight="1" x14ac:dyDescent="0.2">
      <c r="A50" s="6">
        <v>16</v>
      </c>
      <c r="B50" s="76" t="s">
        <v>169</v>
      </c>
      <c r="C50" s="77"/>
      <c r="D50" s="77"/>
      <c r="E50" s="77"/>
      <c r="F50" s="77"/>
      <c r="G50" s="77"/>
      <c r="H50" s="77"/>
      <c r="I50" s="77"/>
      <c r="J50" s="78"/>
      <c r="K50" s="32"/>
      <c r="L50" s="32"/>
      <c r="M50" s="32"/>
      <c r="N50" s="15">
        <f>N38*318.78</f>
        <v>0</v>
      </c>
      <c r="O50" s="32"/>
      <c r="P50" s="15">
        <f>P38*318.78</f>
        <v>0</v>
      </c>
      <c r="Q50" s="15">
        <f>Q38*569.25</f>
        <v>0</v>
      </c>
      <c r="R50" s="32"/>
      <c r="S50" s="87">
        <f>S38*569.25</f>
        <v>0</v>
      </c>
      <c r="T50" s="88"/>
      <c r="U50" s="33">
        <f>N50+P50+Q50+S50</f>
        <v>0</v>
      </c>
    </row>
    <row r="51" spans="1:22" ht="135.75" customHeight="1" x14ac:dyDescent="0.2">
      <c r="A51" s="6">
        <v>17</v>
      </c>
      <c r="B51" s="76" t="s">
        <v>170</v>
      </c>
      <c r="C51" s="77"/>
      <c r="D51" s="77"/>
      <c r="E51" s="77"/>
      <c r="F51" s="77"/>
      <c r="G51" s="77"/>
      <c r="H51" s="77"/>
      <c r="I51" s="77"/>
      <c r="J51" s="78"/>
      <c r="K51" s="15">
        <f>K39*148.5</f>
        <v>0</v>
      </c>
      <c r="L51" s="32"/>
      <c r="M51" s="15">
        <f>M39*49.5</f>
        <v>0</v>
      </c>
      <c r="N51" s="15">
        <f>N39*318.78</f>
        <v>0</v>
      </c>
      <c r="O51" s="32"/>
      <c r="P51" s="15">
        <f>P39*318.78</f>
        <v>0</v>
      </c>
      <c r="Q51" s="15">
        <f>Q39*569.25</f>
        <v>0</v>
      </c>
      <c r="R51" s="32"/>
      <c r="S51" s="87">
        <f>S39*569.25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7.25" customHeight="1" x14ac:dyDescent="0.2">
      <c r="A65" s="6">
        <v>2</v>
      </c>
      <c r="B65" s="106" t="s">
        <v>237</v>
      </c>
      <c r="C65" s="106"/>
      <c r="D65" s="106"/>
      <c r="E65" s="106"/>
      <c r="F65" s="106"/>
      <c r="G65" s="106"/>
      <c r="H65" s="106"/>
      <c r="I65" s="106"/>
      <c r="J65" s="106"/>
      <c r="K65" s="53">
        <f>K64*123.75</f>
        <v>0</v>
      </c>
      <c r="L65" s="53">
        <f>L64*123.75</f>
        <v>0</v>
      </c>
      <c r="M65" s="53">
        <f>M64*123.75</f>
        <v>0</v>
      </c>
      <c r="N65" s="53">
        <f t="shared" ref="N65:S65" si="2">N64*61.88</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84</v>
      </c>
      <c r="C81" s="77"/>
      <c r="D81" s="77"/>
      <c r="E81" s="77"/>
      <c r="F81" s="77"/>
      <c r="G81" s="77"/>
      <c r="H81" s="77"/>
      <c r="I81" s="77"/>
      <c r="J81" s="78"/>
      <c r="K81" s="15">
        <f>K76*148.5</f>
        <v>0</v>
      </c>
      <c r="L81" s="32"/>
      <c r="M81" s="32"/>
      <c r="N81" s="32"/>
      <c r="O81" s="32"/>
      <c r="P81" s="32"/>
      <c r="Q81" s="32"/>
      <c r="R81" s="32"/>
      <c r="S81" s="32"/>
      <c r="T81" s="32"/>
      <c r="U81" s="15">
        <f>K81</f>
        <v>0</v>
      </c>
    </row>
    <row r="82" spans="1:22" ht="75.75" customHeight="1" x14ac:dyDescent="0.2">
      <c r="A82" s="6">
        <v>7</v>
      </c>
      <c r="B82" s="76" t="s">
        <v>171</v>
      </c>
      <c r="C82" s="77"/>
      <c r="D82" s="77"/>
      <c r="E82" s="77"/>
      <c r="F82" s="77"/>
      <c r="G82" s="77"/>
      <c r="H82" s="77"/>
      <c r="I82" s="77"/>
      <c r="J82" s="78"/>
      <c r="K82" s="32"/>
      <c r="L82" s="15">
        <f>L76*49.5</f>
        <v>0</v>
      </c>
      <c r="M82" s="15">
        <f>M76*49.5</f>
        <v>0</v>
      </c>
      <c r="N82" s="32"/>
      <c r="O82" s="32"/>
      <c r="P82" s="32"/>
      <c r="Q82" s="32"/>
      <c r="R82" s="32"/>
      <c r="S82" s="32"/>
      <c r="T82" s="32"/>
      <c r="U82" s="15">
        <f>L82+M82</f>
        <v>0</v>
      </c>
    </row>
    <row r="83" spans="1:22" ht="90" customHeight="1" x14ac:dyDescent="0.2">
      <c r="A83" s="6">
        <v>8</v>
      </c>
      <c r="B83" s="76" t="s">
        <v>172</v>
      </c>
      <c r="C83" s="77"/>
      <c r="D83" s="77"/>
      <c r="E83" s="77"/>
      <c r="F83" s="77"/>
      <c r="G83" s="77"/>
      <c r="H83" s="77"/>
      <c r="I83" s="77"/>
      <c r="J83" s="78"/>
      <c r="K83" s="32"/>
      <c r="L83" s="32"/>
      <c r="M83" s="32"/>
      <c r="N83" s="15">
        <f>N76*318.78</f>
        <v>0</v>
      </c>
      <c r="O83" s="15">
        <f>O76*318.78</f>
        <v>0</v>
      </c>
      <c r="P83" s="15">
        <f>P76*318.78</f>
        <v>0</v>
      </c>
      <c r="Q83" s="15">
        <f>Q76*569.25</f>
        <v>0</v>
      </c>
      <c r="R83" s="32"/>
      <c r="S83" s="15">
        <f>S76*569.25</f>
        <v>0</v>
      </c>
      <c r="T83" s="15">
        <f>T76*569.25</f>
        <v>0</v>
      </c>
      <c r="U83" s="15">
        <f>N83+O83+P83+Q83+S83+T83</f>
        <v>0</v>
      </c>
    </row>
    <row r="84" spans="1:22" ht="92.25" customHeight="1" x14ac:dyDescent="0.2">
      <c r="A84" s="6">
        <v>9</v>
      </c>
      <c r="B84" s="76" t="s">
        <v>173</v>
      </c>
      <c r="C84" s="77"/>
      <c r="D84" s="77"/>
      <c r="E84" s="77"/>
      <c r="F84" s="77"/>
      <c r="G84" s="77"/>
      <c r="H84" s="77"/>
      <c r="I84" s="77"/>
      <c r="J84" s="78"/>
      <c r="K84" s="15">
        <f>K77*123.75</f>
        <v>0</v>
      </c>
      <c r="L84" s="15">
        <f>L77*123.75</f>
        <v>0</v>
      </c>
      <c r="M84" s="15">
        <f>M77*123.75</f>
        <v>0</v>
      </c>
      <c r="N84" s="15">
        <f>N77*61.88</f>
        <v>0</v>
      </c>
      <c r="O84" s="15">
        <f>O77*61.88</f>
        <v>0</v>
      </c>
      <c r="P84" s="15">
        <f>P77*61.88</f>
        <v>0</v>
      </c>
      <c r="Q84" s="15">
        <f>Q77*61.88</f>
        <v>0</v>
      </c>
      <c r="R84" s="32"/>
      <c r="S84" s="15">
        <f>S77*61.88</f>
        <v>0</v>
      </c>
      <c r="T84" s="15">
        <f>T77*61.88</f>
        <v>0</v>
      </c>
      <c r="U84" s="15">
        <f>K84+L84+M84+N84+O84+P84+Q84+S84+T84</f>
        <v>0</v>
      </c>
    </row>
    <row r="85" spans="1:22" ht="78" customHeight="1" x14ac:dyDescent="0.2">
      <c r="A85" s="6">
        <v>10</v>
      </c>
      <c r="B85" s="76" t="s">
        <v>174</v>
      </c>
      <c r="C85" s="77"/>
      <c r="D85" s="77"/>
      <c r="E85" s="77"/>
      <c r="F85" s="77"/>
      <c r="G85" s="77"/>
      <c r="H85" s="77"/>
      <c r="I85" s="77"/>
      <c r="J85" s="78"/>
      <c r="K85" s="32"/>
      <c r="L85" s="32"/>
      <c r="M85" s="32"/>
      <c r="N85" s="32"/>
      <c r="O85" s="15">
        <f>O78*56.92</f>
        <v>0</v>
      </c>
      <c r="P85" s="32"/>
      <c r="Q85" s="32"/>
      <c r="R85" s="32"/>
      <c r="S85" s="15">
        <f>S78*56.92</f>
        <v>0</v>
      </c>
      <c r="T85" s="32"/>
      <c r="U85" s="15">
        <f>O85+S85</f>
        <v>0</v>
      </c>
    </row>
    <row r="86" spans="1:22" ht="150.75" customHeight="1" x14ac:dyDescent="0.2">
      <c r="A86" s="6">
        <v>11</v>
      </c>
      <c r="B86" s="76" t="s">
        <v>175</v>
      </c>
      <c r="C86" s="77"/>
      <c r="D86" s="77"/>
      <c r="E86" s="77"/>
      <c r="F86" s="77"/>
      <c r="G86" s="77"/>
      <c r="H86" s="77"/>
      <c r="I86" s="77"/>
      <c r="J86" s="78"/>
      <c r="K86" s="15">
        <f>K79*148.5</f>
        <v>0</v>
      </c>
      <c r="L86" s="15">
        <f>L79*49.5</f>
        <v>0</v>
      </c>
      <c r="M86" s="15">
        <f>M79*49.5</f>
        <v>0</v>
      </c>
      <c r="N86" s="15">
        <f>N79*318.78</f>
        <v>0</v>
      </c>
      <c r="O86" s="15">
        <f>O79*318.78</f>
        <v>0</v>
      </c>
      <c r="P86" s="15">
        <f>P79*318.78</f>
        <v>0</v>
      </c>
      <c r="Q86" s="15">
        <f>Q79*569.25</f>
        <v>0</v>
      </c>
      <c r="R86" s="32"/>
      <c r="S86" s="15">
        <f>S79*569.25</f>
        <v>0</v>
      </c>
      <c r="T86" s="15">
        <f>T79*569.25</f>
        <v>0</v>
      </c>
      <c r="U86" s="15">
        <f>K86+L86+M86+N86+O86+P86+Q86+S86+T86</f>
        <v>0</v>
      </c>
    </row>
    <row r="87" spans="1:22" ht="103.5" customHeight="1" x14ac:dyDescent="0.2">
      <c r="A87" s="6">
        <v>12</v>
      </c>
      <c r="B87" s="76" t="s">
        <v>107</v>
      </c>
      <c r="C87" s="77"/>
      <c r="D87" s="77"/>
      <c r="E87" s="77"/>
      <c r="F87" s="77"/>
      <c r="G87" s="77"/>
      <c r="H87" s="77"/>
      <c r="I87" s="77"/>
      <c r="J87" s="78"/>
      <c r="K87" s="15">
        <f>K80*123.75</f>
        <v>0</v>
      </c>
      <c r="L87" s="15">
        <f>L80*123.75</f>
        <v>0</v>
      </c>
      <c r="M87" s="15">
        <f>M80*123.75</f>
        <v>0</v>
      </c>
      <c r="N87" s="15">
        <f>N80*61.88</f>
        <v>0</v>
      </c>
      <c r="O87" s="15">
        <f>O80*61.88</f>
        <v>0</v>
      </c>
      <c r="P87" s="15">
        <f>P80*61.88</f>
        <v>0</v>
      </c>
      <c r="Q87" s="15">
        <f>Q80*61.88</f>
        <v>0</v>
      </c>
      <c r="R87" s="32"/>
      <c r="S87" s="15">
        <f>S80*61.88</f>
        <v>0</v>
      </c>
      <c r="T87" s="15">
        <f>T80*61.88</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234</v>
      </c>
      <c r="C108" s="129"/>
      <c r="D108" s="129"/>
      <c r="E108" s="129"/>
      <c r="F108" s="129"/>
      <c r="G108" s="129"/>
      <c r="H108" s="129"/>
      <c r="I108" s="129"/>
      <c r="J108" s="129"/>
      <c r="K108" s="129"/>
    </row>
    <row r="109" spans="1:15" ht="18.75" customHeight="1" x14ac:dyDescent="0.2">
      <c r="A109" s="56"/>
      <c r="B109" s="129" t="s">
        <v>233</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xWindow="764" yWindow="882"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pageSetup paperSize="9" scale="64"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sheetPr>
  <dimension ref="A1:V110"/>
  <sheetViews>
    <sheetView topLeftCell="A85" zoomScale="90" zoomScaleNormal="90" workbookViewId="0">
      <selection activeCell="M87" sqref="M87"/>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72"/>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176</v>
      </c>
      <c r="C40" s="77"/>
      <c r="D40" s="77"/>
      <c r="E40" s="77"/>
      <c r="F40" s="77"/>
      <c r="G40" s="77"/>
      <c r="H40" s="77"/>
      <c r="I40" s="77"/>
      <c r="J40" s="78"/>
      <c r="K40" s="32"/>
      <c r="L40" s="15">
        <f>L35*594</f>
        <v>0</v>
      </c>
      <c r="M40" s="32"/>
      <c r="N40" s="32"/>
      <c r="O40" s="32"/>
      <c r="P40" s="32"/>
      <c r="Q40" s="32"/>
      <c r="R40" s="32"/>
      <c r="S40" s="85"/>
      <c r="T40" s="86"/>
      <c r="U40" s="33">
        <f>L40</f>
        <v>0</v>
      </c>
    </row>
    <row r="41" spans="1:21" ht="78" customHeight="1" x14ac:dyDescent="0.2">
      <c r="A41" s="6">
        <v>7</v>
      </c>
      <c r="B41" s="76" t="s">
        <v>177</v>
      </c>
      <c r="C41" s="77"/>
      <c r="D41" s="77"/>
      <c r="E41" s="77"/>
      <c r="F41" s="77"/>
      <c r="G41" s="77"/>
      <c r="H41" s="77"/>
      <c r="I41" s="77"/>
      <c r="J41" s="78"/>
      <c r="K41" s="32"/>
      <c r="L41" s="32"/>
      <c r="M41" s="32"/>
      <c r="N41" s="32"/>
      <c r="O41" s="15">
        <f>O35*1425.6</f>
        <v>0</v>
      </c>
      <c r="P41" s="32"/>
      <c r="Q41" s="32"/>
      <c r="R41" s="15">
        <f>R35*1980</f>
        <v>0</v>
      </c>
      <c r="S41" s="85"/>
      <c r="T41" s="86"/>
      <c r="U41" s="33">
        <f>O41+R41</f>
        <v>0</v>
      </c>
    </row>
    <row r="42" spans="1:21" ht="78" customHeight="1" x14ac:dyDescent="0.2">
      <c r="A42" s="6">
        <v>8</v>
      </c>
      <c r="B42" s="76" t="s">
        <v>178</v>
      </c>
      <c r="C42" s="77"/>
      <c r="D42" s="77"/>
      <c r="E42" s="77"/>
      <c r="F42" s="77"/>
      <c r="G42" s="77"/>
      <c r="H42" s="77"/>
      <c r="I42" s="77"/>
      <c r="J42" s="78"/>
      <c r="K42" s="15">
        <f>K36*594</f>
        <v>0</v>
      </c>
      <c r="L42" s="32"/>
      <c r="M42" s="32"/>
      <c r="N42" s="32"/>
      <c r="O42" s="32"/>
      <c r="P42" s="32"/>
      <c r="Q42" s="32"/>
      <c r="R42" s="32"/>
      <c r="S42" s="85"/>
      <c r="T42" s="86"/>
      <c r="U42" s="33">
        <f>K42</f>
        <v>0</v>
      </c>
    </row>
    <row r="43" spans="1:21" ht="66.75" customHeight="1" x14ac:dyDescent="0.2">
      <c r="A43" s="6">
        <v>9</v>
      </c>
      <c r="B43" s="76" t="s">
        <v>179</v>
      </c>
      <c r="C43" s="77"/>
      <c r="D43" s="77"/>
      <c r="E43" s="77"/>
      <c r="F43" s="77"/>
      <c r="G43" s="77"/>
      <c r="H43" s="77"/>
      <c r="I43" s="77"/>
      <c r="J43" s="78"/>
      <c r="K43" s="32"/>
      <c r="L43" s="32"/>
      <c r="M43" s="15">
        <f>M36*198</f>
        <v>0</v>
      </c>
      <c r="N43" s="32"/>
      <c r="O43" s="32"/>
      <c r="P43" s="32"/>
      <c r="Q43" s="32"/>
      <c r="R43" s="32"/>
      <c r="S43" s="85"/>
      <c r="T43" s="86"/>
      <c r="U43" s="33">
        <f>M43</f>
        <v>0</v>
      </c>
    </row>
    <row r="44" spans="1:21" ht="76.5" customHeight="1" x14ac:dyDescent="0.2">
      <c r="A44" s="6">
        <v>10</v>
      </c>
      <c r="B44" s="76" t="s">
        <v>180</v>
      </c>
      <c r="C44" s="77"/>
      <c r="D44" s="77"/>
      <c r="E44" s="77"/>
      <c r="F44" s="77"/>
      <c r="G44" s="77"/>
      <c r="H44" s="77"/>
      <c r="I44" s="77"/>
      <c r="J44" s="78"/>
      <c r="K44" s="32"/>
      <c r="L44" s="32"/>
      <c r="M44" s="32"/>
      <c r="N44" s="15">
        <f>N36*1108.8</f>
        <v>0</v>
      </c>
      <c r="O44" s="32"/>
      <c r="P44" s="15">
        <f>P36*1108.8</f>
        <v>0</v>
      </c>
      <c r="Q44" s="15">
        <f>Q36*1980</f>
        <v>0</v>
      </c>
      <c r="R44" s="32"/>
      <c r="S44" s="87">
        <f>S36*1980</f>
        <v>0</v>
      </c>
      <c r="T44" s="88"/>
      <c r="U44" s="33">
        <f>N44+P44+Q44+S44</f>
        <v>0</v>
      </c>
    </row>
    <row r="45" spans="1:21" ht="76.5" customHeight="1" x14ac:dyDescent="0.2">
      <c r="A45" s="6">
        <v>11</v>
      </c>
      <c r="B45" s="76" t="s">
        <v>181</v>
      </c>
      <c r="C45" s="77"/>
      <c r="D45" s="77"/>
      <c r="E45" s="77"/>
      <c r="F45" s="77"/>
      <c r="G45" s="77"/>
      <c r="H45" s="77"/>
      <c r="I45" s="77"/>
      <c r="J45" s="78"/>
      <c r="K45" s="15">
        <f>K37*594</f>
        <v>0</v>
      </c>
      <c r="L45" s="32"/>
      <c r="M45" s="32"/>
      <c r="N45" s="32"/>
      <c r="O45" s="32"/>
      <c r="P45" s="32"/>
      <c r="Q45" s="32"/>
      <c r="R45" s="32"/>
      <c r="S45" s="85"/>
      <c r="T45" s="86"/>
      <c r="U45" s="33">
        <f>K45</f>
        <v>0</v>
      </c>
    </row>
    <row r="46" spans="1:21" ht="69" customHeight="1" x14ac:dyDescent="0.2">
      <c r="A46" s="6">
        <v>12</v>
      </c>
      <c r="B46" s="76" t="s">
        <v>182</v>
      </c>
      <c r="C46" s="77"/>
      <c r="D46" s="77"/>
      <c r="E46" s="77"/>
      <c r="F46" s="77"/>
      <c r="G46" s="77"/>
      <c r="H46" s="77"/>
      <c r="I46" s="77"/>
      <c r="J46" s="78"/>
      <c r="K46" s="32"/>
      <c r="L46" s="32"/>
      <c r="M46" s="15">
        <f>M37*198</f>
        <v>0</v>
      </c>
      <c r="N46" s="32"/>
      <c r="O46" s="32"/>
      <c r="P46" s="32"/>
      <c r="Q46" s="32"/>
      <c r="R46" s="32"/>
      <c r="S46" s="85"/>
      <c r="T46" s="86"/>
      <c r="U46" s="33">
        <f>M46</f>
        <v>0</v>
      </c>
    </row>
    <row r="47" spans="1:21" ht="92.25" customHeight="1" x14ac:dyDescent="0.2">
      <c r="A47" s="6">
        <v>13</v>
      </c>
      <c r="B47" s="76" t="s">
        <v>238</v>
      </c>
      <c r="C47" s="77"/>
      <c r="D47" s="77"/>
      <c r="E47" s="77"/>
      <c r="F47" s="77"/>
      <c r="G47" s="77"/>
      <c r="H47" s="77"/>
      <c r="I47" s="77"/>
      <c r="J47" s="78"/>
      <c r="K47" s="32"/>
      <c r="L47" s="32"/>
      <c r="M47" s="32"/>
      <c r="N47" s="15">
        <f>N37*1108.8</f>
        <v>0</v>
      </c>
      <c r="O47" s="32"/>
      <c r="P47" s="15">
        <f>P37*1108.8</f>
        <v>0</v>
      </c>
      <c r="Q47" s="15">
        <f>Q37*1980</f>
        <v>0</v>
      </c>
      <c r="R47" s="32"/>
      <c r="S47" s="87">
        <f>S37*1980</f>
        <v>0</v>
      </c>
      <c r="T47" s="88"/>
      <c r="U47" s="33">
        <f>N47+P47+Q47+S47</f>
        <v>0</v>
      </c>
    </row>
    <row r="48" spans="1:21" ht="75.75" customHeight="1" x14ac:dyDescent="0.2">
      <c r="A48" s="6">
        <v>14</v>
      </c>
      <c r="B48" s="76" t="s">
        <v>183</v>
      </c>
      <c r="C48" s="77"/>
      <c r="D48" s="77"/>
      <c r="E48" s="77"/>
      <c r="F48" s="77"/>
      <c r="G48" s="77"/>
      <c r="H48" s="77"/>
      <c r="I48" s="77"/>
      <c r="J48" s="78"/>
      <c r="K48" s="15">
        <f>K38*594</f>
        <v>0</v>
      </c>
      <c r="L48" s="32"/>
      <c r="M48" s="32"/>
      <c r="N48" s="32"/>
      <c r="O48" s="32"/>
      <c r="P48" s="32"/>
      <c r="Q48" s="32"/>
      <c r="R48" s="32"/>
      <c r="S48" s="85"/>
      <c r="T48" s="86"/>
      <c r="U48" s="33">
        <f>K48</f>
        <v>0</v>
      </c>
    </row>
    <row r="49" spans="1:22" ht="65.25" customHeight="1" x14ac:dyDescent="0.2">
      <c r="A49" s="6">
        <v>15</v>
      </c>
      <c r="B49" s="76" t="s">
        <v>184</v>
      </c>
      <c r="C49" s="77"/>
      <c r="D49" s="77"/>
      <c r="E49" s="77"/>
      <c r="F49" s="77"/>
      <c r="G49" s="77"/>
      <c r="H49" s="77"/>
      <c r="I49" s="77"/>
      <c r="J49" s="78"/>
      <c r="K49" s="32"/>
      <c r="L49" s="32"/>
      <c r="M49" s="15">
        <f>M38*198</f>
        <v>0</v>
      </c>
      <c r="N49" s="32"/>
      <c r="O49" s="32"/>
      <c r="P49" s="32"/>
      <c r="Q49" s="32"/>
      <c r="R49" s="32"/>
      <c r="S49" s="85"/>
      <c r="T49" s="86"/>
      <c r="U49" s="33">
        <f>M49</f>
        <v>0</v>
      </c>
    </row>
    <row r="50" spans="1:22" ht="91.5" customHeight="1" x14ac:dyDescent="0.2">
      <c r="A50" s="6">
        <v>16</v>
      </c>
      <c r="B50" s="76" t="s">
        <v>185</v>
      </c>
      <c r="C50" s="77"/>
      <c r="D50" s="77"/>
      <c r="E50" s="77"/>
      <c r="F50" s="77"/>
      <c r="G50" s="77"/>
      <c r="H50" s="77"/>
      <c r="I50" s="77"/>
      <c r="J50" s="78"/>
      <c r="K50" s="32"/>
      <c r="L50" s="32"/>
      <c r="M50" s="32"/>
      <c r="N50" s="15">
        <f>N38*1108.8</f>
        <v>0</v>
      </c>
      <c r="O50" s="32"/>
      <c r="P50" s="15">
        <f>P38*1108.8</f>
        <v>0</v>
      </c>
      <c r="Q50" s="15">
        <f>Q38*1980</f>
        <v>0</v>
      </c>
      <c r="R50" s="32"/>
      <c r="S50" s="87">
        <f>S38*1980</f>
        <v>0</v>
      </c>
      <c r="T50" s="88"/>
      <c r="U50" s="33">
        <f>N50+P50+Q50+S50</f>
        <v>0</v>
      </c>
    </row>
    <row r="51" spans="1:22" ht="141.75" customHeight="1" x14ac:dyDescent="0.2">
      <c r="A51" s="6">
        <v>17</v>
      </c>
      <c r="B51" s="76" t="s">
        <v>186</v>
      </c>
      <c r="C51" s="77"/>
      <c r="D51" s="77"/>
      <c r="E51" s="77"/>
      <c r="F51" s="77"/>
      <c r="G51" s="77"/>
      <c r="H51" s="77"/>
      <c r="I51" s="77"/>
      <c r="J51" s="78"/>
      <c r="K51" s="15">
        <f>K39*594</f>
        <v>0</v>
      </c>
      <c r="L51" s="32"/>
      <c r="M51" s="15">
        <f>M39*198</f>
        <v>0</v>
      </c>
      <c r="N51" s="15">
        <f>N39*1108.8</f>
        <v>0</v>
      </c>
      <c r="O51" s="32"/>
      <c r="P51" s="15">
        <f>P39*1108.8</f>
        <v>0</v>
      </c>
      <c r="Q51" s="15">
        <f>Q39*1980</f>
        <v>0</v>
      </c>
      <c r="R51" s="32"/>
      <c r="S51" s="87">
        <f>S39*1980</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82.5" customHeight="1" x14ac:dyDescent="0.2">
      <c r="A65" s="6">
        <v>2</v>
      </c>
      <c r="B65" s="106" t="s">
        <v>187</v>
      </c>
      <c r="C65" s="106"/>
      <c r="D65" s="106"/>
      <c r="E65" s="106"/>
      <c r="F65" s="106"/>
      <c r="G65" s="106"/>
      <c r="H65" s="106"/>
      <c r="I65" s="106"/>
      <c r="J65" s="106"/>
      <c r="K65" s="53">
        <f>K64*396</f>
        <v>0</v>
      </c>
      <c r="L65" s="53">
        <f>L64*396</f>
        <v>0</v>
      </c>
      <c r="M65" s="53">
        <f>M64*369</f>
        <v>0</v>
      </c>
      <c r="N65" s="53">
        <f t="shared" ref="N65:S65" si="2">N64*198</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188</v>
      </c>
      <c r="C81" s="77"/>
      <c r="D81" s="77"/>
      <c r="E81" s="77"/>
      <c r="F81" s="77"/>
      <c r="G81" s="77"/>
      <c r="H81" s="77"/>
      <c r="I81" s="77"/>
      <c r="J81" s="78"/>
      <c r="K81" s="15">
        <f>K76*594</f>
        <v>0</v>
      </c>
      <c r="L81" s="32"/>
      <c r="M81" s="32"/>
      <c r="N81" s="32"/>
      <c r="O81" s="32"/>
      <c r="P81" s="32"/>
      <c r="Q81" s="32"/>
      <c r="R81" s="32"/>
      <c r="S81" s="32"/>
      <c r="T81" s="32"/>
      <c r="U81" s="15">
        <f>K81</f>
        <v>0</v>
      </c>
    </row>
    <row r="82" spans="1:22" ht="75.75" customHeight="1" x14ac:dyDescent="0.2">
      <c r="A82" s="6">
        <v>7</v>
      </c>
      <c r="B82" s="76" t="s">
        <v>189</v>
      </c>
      <c r="C82" s="77"/>
      <c r="D82" s="77"/>
      <c r="E82" s="77"/>
      <c r="F82" s="77"/>
      <c r="G82" s="77"/>
      <c r="H82" s="77"/>
      <c r="I82" s="77"/>
      <c r="J82" s="78"/>
      <c r="K82" s="32"/>
      <c r="L82" s="15">
        <f>L76*198</f>
        <v>0</v>
      </c>
      <c r="M82" s="15">
        <f>M76*198</f>
        <v>0</v>
      </c>
      <c r="N82" s="32"/>
      <c r="O82" s="32"/>
      <c r="P82" s="32"/>
      <c r="Q82" s="32"/>
      <c r="R82" s="32"/>
      <c r="S82" s="32"/>
      <c r="T82" s="32"/>
      <c r="U82" s="15">
        <f>L82+M82</f>
        <v>0</v>
      </c>
    </row>
    <row r="83" spans="1:22" ht="77.25" customHeight="1" x14ac:dyDescent="0.2">
      <c r="A83" s="6">
        <v>8</v>
      </c>
      <c r="B83" s="76" t="s">
        <v>190</v>
      </c>
      <c r="C83" s="77"/>
      <c r="D83" s="77"/>
      <c r="E83" s="77"/>
      <c r="F83" s="77"/>
      <c r="G83" s="77"/>
      <c r="H83" s="77"/>
      <c r="I83" s="77"/>
      <c r="J83" s="78"/>
      <c r="K83" s="32"/>
      <c r="L83" s="32"/>
      <c r="M83" s="32"/>
      <c r="N83" s="15">
        <f>N76*1108.8</f>
        <v>0</v>
      </c>
      <c r="O83" s="15">
        <f>O76*1108.8</f>
        <v>0</v>
      </c>
      <c r="P83" s="15">
        <f>P76*1108.8</f>
        <v>0</v>
      </c>
      <c r="Q83" s="15">
        <f>Q76*1980</f>
        <v>0</v>
      </c>
      <c r="R83" s="32"/>
      <c r="S83" s="15">
        <f>S76*1980</f>
        <v>0</v>
      </c>
      <c r="T83" s="15">
        <f>T76*1980</f>
        <v>0</v>
      </c>
      <c r="U83" s="15">
        <f>N83+O83+P83+Q83+S83+T83</f>
        <v>0</v>
      </c>
    </row>
    <row r="84" spans="1:22" ht="93.75" customHeight="1" x14ac:dyDescent="0.2">
      <c r="A84" s="6">
        <v>9</v>
      </c>
      <c r="B84" s="76" t="s">
        <v>191</v>
      </c>
      <c r="C84" s="77"/>
      <c r="D84" s="77"/>
      <c r="E84" s="77"/>
      <c r="F84" s="77"/>
      <c r="G84" s="77"/>
      <c r="H84" s="77"/>
      <c r="I84" s="77"/>
      <c r="J84" s="78"/>
      <c r="K84" s="15">
        <f>K77*396</f>
        <v>0</v>
      </c>
      <c r="L84" s="15">
        <f>L77*396</f>
        <v>0</v>
      </c>
      <c r="M84" s="15">
        <f>M77*396</f>
        <v>0</v>
      </c>
      <c r="N84" s="15">
        <f>N77*198</f>
        <v>0</v>
      </c>
      <c r="O84" s="15">
        <f>O77*198</f>
        <v>0</v>
      </c>
      <c r="P84" s="15">
        <f>P77*198</f>
        <v>0</v>
      </c>
      <c r="Q84" s="15">
        <f>Q77*198</f>
        <v>0</v>
      </c>
      <c r="R84" s="32"/>
      <c r="S84" s="15">
        <f>S77*198</f>
        <v>0</v>
      </c>
      <c r="T84" s="15">
        <f>T77*198</f>
        <v>0</v>
      </c>
      <c r="U84" s="15">
        <f>K84+L84+M84+N84+O84+P84+Q84+S84+T84</f>
        <v>0</v>
      </c>
    </row>
    <row r="85" spans="1:22" ht="78" customHeight="1" x14ac:dyDescent="0.2">
      <c r="A85" s="6">
        <v>10</v>
      </c>
      <c r="B85" s="76" t="s">
        <v>192</v>
      </c>
      <c r="C85" s="77"/>
      <c r="D85" s="77"/>
      <c r="E85" s="77"/>
      <c r="F85" s="77"/>
      <c r="G85" s="77"/>
      <c r="H85" s="77"/>
      <c r="I85" s="77"/>
      <c r="J85" s="78"/>
      <c r="K85" s="32"/>
      <c r="L85" s="32"/>
      <c r="M85" s="32"/>
      <c r="N85" s="32"/>
      <c r="O85" s="15">
        <f>O78*198</f>
        <v>0</v>
      </c>
      <c r="P85" s="32"/>
      <c r="Q85" s="32"/>
      <c r="R85" s="32"/>
      <c r="S85" s="15">
        <f>S78*198</f>
        <v>0</v>
      </c>
      <c r="T85" s="32"/>
      <c r="U85" s="15">
        <f>O85+S85</f>
        <v>0</v>
      </c>
    </row>
    <row r="86" spans="1:22" ht="130.5" customHeight="1" x14ac:dyDescent="0.2">
      <c r="A86" s="6">
        <v>11</v>
      </c>
      <c r="B86" s="76" t="s">
        <v>193</v>
      </c>
      <c r="C86" s="77"/>
      <c r="D86" s="77"/>
      <c r="E86" s="77"/>
      <c r="F86" s="77"/>
      <c r="G86" s="77"/>
      <c r="H86" s="77"/>
      <c r="I86" s="77"/>
      <c r="J86" s="78"/>
      <c r="K86" s="15">
        <f>K79*594</f>
        <v>0</v>
      </c>
      <c r="L86" s="15">
        <f>L79*198</f>
        <v>0</v>
      </c>
      <c r="M86" s="15">
        <f>M79*198</f>
        <v>0</v>
      </c>
      <c r="N86" s="15">
        <f>N79*1108.8</f>
        <v>0</v>
      </c>
      <c r="O86" s="15">
        <f>O79*1108.8</f>
        <v>0</v>
      </c>
      <c r="P86" s="15">
        <f>P79*1108.8</f>
        <v>0</v>
      </c>
      <c r="Q86" s="15">
        <f>Q79*1980</f>
        <v>0</v>
      </c>
      <c r="R86" s="32"/>
      <c r="S86" s="15">
        <f>S79*1980</f>
        <v>0</v>
      </c>
      <c r="T86" s="15">
        <f>T79*1980</f>
        <v>0</v>
      </c>
      <c r="U86" s="15">
        <f>K86+L86+M86+N86+O86+P86+Q86+S86+T86</f>
        <v>0</v>
      </c>
    </row>
    <row r="87" spans="1:22" ht="99.75" customHeight="1" x14ac:dyDescent="0.2">
      <c r="A87" s="6">
        <v>12</v>
      </c>
      <c r="B87" s="76" t="s">
        <v>194</v>
      </c>
      <c r="C87" s="77"/>
      <c r="D87" s="77"/>
      <c r="E87" s="77"/>
      <c r="F87" s="77"/>
      <c r="G87" s="77"/>
      <c r="H87" s="77"/>
      <c r="I87" s="77"/>
      <c r="J87" s="78"/>
      <c r="K87" s="15">
        <f>K80*396</f>
        <v>0</v>
      </c>
      <c r="L87" s="15">
        <f>L80*396</f>
        <v>0</v>
      </c>
      <c r="M87" s="15">
        <f>M80*396</f>
        <v>0</v>
      </c>
      <c r="N87" s="15">
        <f>N80*198</f>
        <v>0</v>
      </c>
      <c r="O87" s="15">
        <f>O80*198</f>
        <v>0</v>
      </c>
      <c r="P87" s="15">
        <f>P80*198</f>
        <v>0</v>
      </c>
      <c r="Q87" s="15">
        <f>Q80*198</f>
        <v>0</v>
      </c>
      <c r="R87" s="32"/>
      <c r="S87" s="15">
        <f>S80*198</f>
        <v>0</v>
      </c>
      <c r="T87" s="15">
        <f>T80*198</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68</v>
      </c>
      <c r="C108" s="129"/>
      <c r="D108" s="129"/>
      <c r="E108" s="129"/>
      <c r="F108" s="129"/>
      <c r="G108" s="129"/>
      <c r="H108" s="129"/>
      <c r="I108" s="129"/>
      <c r="J108" s="129"/>
      <c r="K108" s="129"/>
    </row>
    <row r="109" spans="1:15" ht="18.75" customHeight="1" x14ac:dyDescent="0.2">
      <c r="A109" s="56"/>
      <c r="B109" s="129" t="s">
        <v>69</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ignoredErrors>
    <ignoredError sqref="O86 O88 S86"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V110"/>
  <sheetViews>
    <sheetView topLeftCell="A91" zoomScale="90" zoomScaleNormal="90" workbookViewId="0">
      <selection activeCell="K103" sqref="K103:O103"/>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73"/>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14"/>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108</v>
      </c>
      <c r="C40" s="77"/>
      <c r="D40" s="77"/>
      <c r="E40" s="77"/>
      <c r="F40" s="77"/>
      <c r="G40" s="77"/>
      <c r="H40" s="77"/>
      <c r="I40" s="77"/>
      <c r="J40" s="78"/>
      <c r="K40" s="32"/>
      <c r="L40" s="15">
        <f>L35*193.05</f>
        <v>0</v>
      </c>
      <c r="M40" s="32"/>
      <c r="N40" s="32"/>
      <c r="O40" s="32"/>
      <c r="P40" s="32"/>
      <c r="Q40" s="32"/>
      <c r="R40" s="32"/>
      <c r="S40" s="85"/>
      <c r="T40" s="86"/>
      <c r="U40" s="33">
        <f>L40</f>
        <v>0</v>
      </c>
    </row>
    <row r="41" spans="1:21" ht="95.25" customHeight="1" x14ac:dyDescent="0.2">
      <c r="A41" s="6">
        <v>7</v>
      </c>
      <c r="B41" s="76" t="s">
        <v>195</v>
      </c>
      <c r="C41" s="77"/>
      <c r="D41" s="77"/>
      <c r="E41" s="77"/>
      <c r="F41" s="77"/>
      <c r="G41" s="77"/>
      <c r="H41" s="77"/>
      <c r="I41" s="77"/>
      <c r="J41" s="78"/>
      <c r="K41" s="32"/>
      <c r="L41" s="32"/>
      <c r="M41" s="32"/>
      <c r="N41" s="32"/>
      <c r="O41" s="15">
        <f>O35*463.32</f>
        <v>0</v>
      </c>
      <c r="P41" s="32"/>
      <c r="Q41" s="32"/>
      <c r="R41" s="15">
        <f>R35*643.5</f>
        <v>0</v>
      </c>
      <c r="S41" s="85"/>
      <c r="T41" s="86"/>
      <c r="U41" s="33">
        <f>O41+R41</f>
        <v>0</v>
      </c>
    </row>
    <row r="42" spans="1:21" ht="78" customHeight="1" x14ac:dyDescent="0.2">
      <c r="A42" s="6">
        <v>8</v>
      </c>
      <c r="B42" s="76" t="s">
        <v>196</v>
      </c>
      <c r="C42" s="77"/>
      <c r="D42" s="77"/>
      <c r="E42" s="77"/>
      <c r="F42" s="77"/>
      <c r="G42" s="77"/>
      <c r="H42" s="77"/>
      <c r="I42" s="77"/>
      <c r="J42" s="78"/>
      <c r="K42" s="15">
        <f>K36*193.05</f>
        <v>0</v>
      </c>
      <c r="L42" s="32"/>
      <c r="M42" s="32"/>
      <c r="N42" s="32"/>
      <c r="O42" s="32"/>
      <c r="P42" s="32"/>
      <c r="Q42" s="32"/>
      <c r="R42" s="32"/>
      <c r="S42" s="85"/>
      <c r="T42" s="86"/>
      <c r="U42" s="33">
        <f>K42</f>
        <v>0</v>
      </c>
    </row>
    <row r="43" spans="1:21" ht="66.75" customHeight="1" x14ac:dyDescent="0.2">
      <c r="A43" s="6">
        <v>9</v>
      </c>
      <c r="B43" s="76" t="s">
        <v>111</v>
      </c>
      <c r="C43" s="77"/>
      <c r="D43" s="77"/>
      <c r="E43" s="77"/>
      <c r="F43" s="77"/>
      <c r="G43" s="77"/>
      <c r="H43" s="77"/>
      <c r="I43" s="77"/>
      <c r="J43" s="78"/>
      <c r="K43" s="32"/>
      <c r="L43" s="32"/>
      <c r="M43" s="15">
        <f>M36*64.35</f>
        <v>0</v>
      </c>
      <c r="N43" s="32"/>
      <c r="O43" s="32"/>
      <c r="P43" s="32"/>
      <c r="Q43" s="32"/>
      <c r="R43" s="32"/>
      <c r="S43" s="85"/>
      <c r="T43" s="86"/>
      <c r="U43" s="33">
        <f>M43</f>
        <v>0</v>
      </c>
    </row>
    <row r="44" spans="1:21" ht="76.5" customHeight="1" x14ac:dyDescent="0.2">
      <c r="A44" s="6">
        <v>10</v>
      </c>
      <c r="B44" s="76" t="s">
        <v>197</v>
      </c>
      <c r="C44" s="77"/>
      <c r="D44" s="77"/>
      <c r="E44" s="77"/>
      <c r="F44" s="77"/>
      <c r="G44" s="77"/>
      <c r="H44" s="77"/>
      <c r="I44" s="77"/>
      <c r="J44" s="78"/>
      <c r="K44" s="32"/>
      <c r="L44" s="32"/>
      <c r="M44" s="32"/>
      <c r="N44" s="15">
        <f>N36*360.36</f>
        <v>0</v>
      </c>
      <c r="O44" s="32"/>
      <c r="P44" s="15">
        <f>P36*360.36</f>
        <v>0</v>
      </c>
      <c r="Q44" s="15">
        <f>Q36*643.5</f>
        <v>0</v>
      </c>
      <c r="R44" s="32"/>
      <c r="S44" s="87">
        <f>S36*643.5</f>
        <v>0</v>
      </c>
      <c r="T44" s="88"/>
      <c r="U44" s="33">
        <f>N44+P44+Q44+S44</f>
        <v>0</v>
      </c>
    </row>
    <row r="45" spans="1:21" ht="76.5" customHeight="1" x14ac:dyDescent="0.2">
      <c r="A45" s="6">
        <v>11</v>
      </c>
      <c r="B45" s="76" t="s">
        <v>113</v>
      </c>
      <c r="C45" s="77"/>
      <c r="D45" s="77"/>
      <c r="E45" s="77"/>
      <c r="F45" s="77"/>
      <c r="G45" s="77"/>
      <c r="H45" s="77"/>
      <c r="I45" s="77"/>
      <c r="J45" s="78"/>
      <c r="K45" s="15">
        <f>K37*193.05</f>
        <v>0</v>
      </c>
      <c r="L45" s="32"/>
      <c r="M45" s="32"/>
      <c r="N45" s="32"/>
      <c r="O45" s="32"/>
      <c r="P45" s="32"/>
      <c r="Q45" s="32"/>
      <c r="R45" s="32"/>
      <c r="S45" s="85"/>
      <c r="T45" s="86"/>
      <c r="U45" s="33">
        <f>K45</f>
        <v>0</v>
      </c>
    </row>
    <row r="46" spans="1:21" ht="69" customHeight="1" x14ac:dyDescent="0.2">
      <c r="A46" s="6">
        <v>12</v>
      </c>
      <c r="B46" s="76" t="s">
        <v>198</v>
      </c>
      <c r="C46" s="77"/>
      <c r="D46" s="77"/>
      <c r="E46" s="77"/>
      <c r="F46" s="77"/>
      <c r="G46" s="77"/>
      <c r="H46" s="77"/>
      <c r="I46" s="77"/>
      <c r="J46" s="78"/>
      <c r="K46" s="32"/>
      <c r="L46" s="32"/>
      <c r="M46" s="15">
        <f>M37*64.35</f>
        <v>0</v>
      </c>
      <c r="N46" s="32"/>
      <c r="O46" s="32"/>
      <c r="P46" s="32"/>
      <c r="Q46" s="32"/>
      <c r="R46" s="32"/>
      <c r="S46" s="85"/>
      <c r="T46" s="86"/>
      <c r="U46" s="33">
        <f>M46</f>
        <v>0</v>
      </c>
    </row>
    <row r="47" spans="1:21" ht="75.75" customHeight="1" x14ac:dyDescent="0.2">
      <c r="A47" s="6">
        <v>13</v>
      </c>
      <c r="B47" s="76" t="s">
        <v>199</v>
      </c>
      <c r="C47" s="77"/>
      <c r="D47" s="77"/>
      <c r="E47" s="77"/>
      <c r="F47" s="77"/>
      <c r="G47" s="77"/>
      <c r="H47" s="77"/>
      <c r="I47" s="77"/>
      <c r="J47" s="78"/>
      <c r="K47" s="32"/>
      <c r="L47" s="32"/>
      <c r="M47" s="32"/>
      <c r="N47" s="15">
        <f>N37*360.36</f>
        <v>0</v>
      </c>
      <c r="O47" s="32"/>
      <c r="P47" s="15">
        <f>P37*360.36</f>
        <v>0</v>
      </c>
      <c r="Q47" s="15">
        <f>Q37*643.5</f>
        <v>0</v>
      </c>
      <c r="R47" s="32"/>
      <c r="S47" s="87">
        <f>S37*643.5</f>
        <v>0</v>
      </c>
      <c r="T47" s="88"/>
      <c r="U47" s="33">
        <f>N47+P47+Q47+S47</f>
        <v>0</v>
      </c>
    </row>
    <row r="48" spans="1:21" ht="75.75" customHeight="1" x14ac:dyDescent="0.2">
      <c r="A48" s="6">
        <v>14</v>
      </c>
      <c r="B48" s="76" t="s">
        <v>200</v>
      </c>
      <c r="C48" s="77"/>
      <c r="D48" s="77"/>
      <c r="E48" s="77"/>
      <c r="F48" s="77"/>
      <c r="G48" s="77"/>
      <c r="H48" s="77"/>
      <c r="I48" s="77"/>
      <c r="J48" s="78"/>
      <c r="K48" s="15">
        <f>K38*193.05</f>
        <v>0</v>
      </c>
      <c r="L48" s="32"/>
      <c r="M48" s="32"/>
      <c r="N48" s="32"/>
      <c r="O48" s="32"/>
      <c r="P48" s="32"/>
      <c r="Q48" s="32"/>
      <c r="R48" s="32"/>
      <c r="S48" s="85"/>
      <c r="T48" s="86"/>
      <c r="U48" s="33">
        <f>K48</f>
        <v>0</v>
      </c>
    </row>
    <row r="49" spans="1:22" ht="65.25" customHeight="1" x14ac:dyDescent="0.2">
      <c r="A49" s="6">
        <v>15</v>
      </c>
      <c r="B49" s="76" t="s">
        <v>201</v>
      </c>
      <c r="C49" s="77"/>
      <c r="D49" s="77"/>
      <c r="E49" s="77"/>
      <c r="F49" s="77"/>
      <c r="G49" s="77"/>
      <c r="H49" s="77"/>
      <c r="I49" s="77"/>
      <c r="J49" s="78"/>
      <c r="K49" s="32"/>
      <c r="L49" s="32"/>
      <c r="M49" s="15">
        <f>M38*64.35</f>
        <v>0</v>
      </c>
      <c r="N49" s="32"/>
      <c r="O49" s="32"/>
      <c r="P49" s="32"/>
      <c r="Q49" s="32"/>
      <c r="R49" s="32"/>
      <c r="S49" s="85"/>
      <c r="T49" s="86"/>
      <c r="U49" s="33">
        <f>M49</f>
        <v>0</v>
      </c>
    </row>
    <row r="50" spans="1:22" ht="81" customHeight="1" x14ac:dyDescent="0.2">
      <c r="A50" s="6">
        <v>16</v>
      </c>
      <c r="B50" s="76" t="s">
        <v>202</v>
      </c>
      <c r="C50" s="77"/>
      <c r="D50" s="77"/>
      <c r="E50" s="77"/>
      <c r="F50" s="77"/>
      <c r="G50" s="77"/>
      <c r="H50" s="77"/>
      <c r="I50" s="77"/>
      <c r="J50" s="78"/>
      <c r="K50" s="32"/>
      <c r="L50" s="32"/>
      <c r="M50" s="32"/>
      <c r="N50" s="15">
        <f>N38*360.36</f>
        <v>0</v>
      </c>
      <c r="O50" s="32"/>
      <c r="P50" s="15">
        <f>P38*360.36</f>
        <v>0</v>
      </c>
      <c r="Q50" s="15">
        <f>Q38*643.5</f>
        <v>0</v>
      </c>
      <c r="R50" s="32"/>
      <c r="S50" s="87">
        <f>S38*643.5</f>
        <v>0</v>
      </c>
      <c r="T50" s="88"/>
      <c r="U50" s="33">
        <f>N50+P50+Q50+S50</f>
        <v>0</v>
      </c>
    </row>
    <row r="51" spans="1:22" ht="134.25" customHeight="1" x14ac:dyDescent="0.2">
      <c r="A51" s="6">
        <v>17</v>
      </c>
      <c r="B51" s="76" t="s">
        <v>203</v>
      </c>
      <c r="C51" s="77"/>
      <c r="D51" s="77"/>
      <c r="E51" s="77"/>
      <c r="F51" s="77"/>
      <c r="G51" s="77"/>
      <c r="H51" s="77"/>
      <c r="I51" s="77"/>
      <c r="J51" s="78"/>
      <c r="K51" s="15">
        <f>K39*193.05</f>
        <v>0</v>
      </c>
      <c r="L51" s="32"/>
      <c r="M51" s="15">
        <f>M39*64.35</f>
        <v>0</v>
      </c>
      <c r="N51" s="15">
        <f>N39*360.36</f>
        <v>0</v>
      </c>
      <c r="O51" s="32"/>
      <c r="P51" s="15">
        <f>P39*360.36</f>
        <v>0</v>
      </c>
      <c r="Q51" s="15">
        <f>Q39*643.5</f>
        <v>0</v>
      </c>
      <c r="R51" s="32"/>
      <c r="S51" s="87">
        <f>S39*643.5</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8" customHeight="1" x14ac:dyDescent="0.2">
      <c r="A65" s="6">
        <v>2</v>
      </c>
      <c r="B65" s="106" t="s">
        <v>204</v>
      </c>
      <c r="C65" s="106"/>
      <c r="D65" s="106"/>
      <c r="E65" s="106"/>
      <c r="F65" s="106"/>
      <c r="G65" s="106"/>
      <c r="H65" s="106"/>
      <c r="I65" s="106"/>
      <c r="J65" s="106"/>
      <c r="K65" s="53">
        <f>K64*138.6</f>
        <v>0</v>
      </c>
      <c r="L65" s="53">
        <f>L64*138.6</f>
        <v>0</v>
      </c>
      <c r="M65" s="53">
        <f>M64*138.6</f>
        <v>0</v>
      </c>
      <c r="N65" s="53">
        <f t="shared" ref="N65:S65" si="2">N64*69.3</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205</v>
      </c>
      <c r="C81" s="77"/>
      <c r="D81" s="77"/>
      <c r="E81" s="77"/>
      <c r="F81" s="77"/>
      <c r="G81" s="77"/>
      <c r="H81" s="77"/>
      <c r="I81" s="77"/>
      <c r="J81" s="78"/>
      <c r="K81" s="15">
        <f>K76*193.05</f>
        <v>0</v>
      </c>
      <c r="L81" s="32"/>
      <c r="M81" s="32"/>
      <c r="N81" s="32"/>
      <c r="O81" s="32"/>
      <c r="P81" s="32"/>
      <c r="Q81" s="32"/>
      <c r="R81" s="32"/>
      <c r="S81" s="32"/>
      <c r="T81" s="32"/>
      <c r="U81" s="15">
        <f>K81</f>
        <v>0</v>
      </c>
    </row>
    <row r="82" spans="1:22" ht="75.75" customHeight="1" x14ac:dyDescent="0.2">
      <c r="A82" s="6">
        <v>7</v>
      </c>
      <c r="B82" s="76" t="s">
        <v>122</v>
      </c>
      <c r="C82" s="77"/>
      <c r="D82" s="77"/>
      <c r="E82" s="77"/>
      <c r="F82" s="77"/>
      <c r="G82" s="77"/>
      <c r="H82" s="77"/>
      <c r="I82" s="77"/>
      <c r="J82" s="78"/>
      <c r="K82" s="32"/>
      <c r="L82" s="15">
        <f>L76*64.35</f>
        <v>0</v>
      </c>
      <c r="M82" s="15">
        <f>M76*64.35</f>
        <v>0</v>
      </c>
      <c r="N82" s="32"/>
      <c r="O82" s="32"/>
      <c r="P82" s="32"/>
      <c r="Q82" s="32"/>
      <c r="R82" s="32"/>
      <c r="S82" s="32"/>
      <c r="T82" s="32"/>
      <c r="U82" s="15">
        <f>L82+M82</f>
        <v>0</v>
      </c>
    </row>
    <row r="83" spans="1:22" ht="98.25" customHeight="1" x14ac:dyDescent="0.2">
      <c r="A83" s="6">
        <v>8</v>
      </c>
      <c r="B83" s="76" t="s">
        <v>206</v>
      </c>
      <c r="C83" s="77"/>
      <c r="D83" s="77"/>
      <c r="E83" s="77"/>
      <c r="F83" s="77"/>
      <c r="G83" s="77"/>
      <c r="H83" s="77"/>
      <c r="I83" s="77"/>
      <c r="J83" s="78"/>
      <c r="K83" s="32"/>
      <c r="L83" s="32"/>
      <c r="M83" s="32"/>
      <c r="N83" s="15">
        <f>N76*360.36</f>
        <v>0</v>
      </c>
      <c r="O83" s="15">
        <f>O76*360.36</f>
        <v>0</v>
      </c>
      <c r="P83" s="15">
        <f>P76*360.36</f>
        <v>0</v>
      </c>
      <c r="Q83" s="15">
        <f>Q76*643.5</f>
        <v>0</v>
      </c>
      <c r="R83" s="32"/>
      <c r="S83" s="15">
        <f>S76*643.5</f>
        <v>0</v>
      </c>
      <c r="T83" s="15">
        <f>T76*643.5</f>
        <v>0</v>
      </c>
      <c r="U83" s="15">
        <f>N83+O83+P83+Q83+S83+T83</f>
        <v>0</v>
      </c>
    </row>
    <row r="84" spans="1:22" ht="96" customHeight="1" x14ac:dyDescent="0.2">
      <c r="A84" s="6">
        <v>9</v>
      </c>
      <c r="B84" s="76" t="s">
        <v>207</v>
      </c>
      <c r="C84" s="77"/>
      <c r="D84" s="77"/>
      <c r="E84" s="77"/>
      <c r="F84" s="77"/>
      <c r="G84" s="77"/>
      <c r="H84" s="77"/>
      <c r="I84" s="77"/>
      <c r="J84" s="78"/>
      <c r="K84" s="15">
        <f>K77*138.6</f>
        <v>0</v>
      </c>
      <c r="L84" s="15">
        <f>L77*138.6</f>
        <v>0</v>
      </c>
      <c r="M84" s="15">
        <f>M77*138.6</f>
        <v>0</v>
      </c>
      <c r="N84" s="15">
        <f>N77*69.3</f>
        <v>0</v>
      </c>
      <c r="O84" s="15">
        <f>O77*69.3</f>
        <v>0</v>
      </c>
      <c r="P84" s="15">
        <f>P77*69.3</f>
        <v>0</v>
      </c>
      <c r="Q84" s="15">
        <f>Q77*69.3</f>
        <v>0</v>
      </c>
      <c r="R84" s="32"/>
      <c r="S84" s="15">
        <f>S77*69.3</f>
        <v>0</v>
      </c>
      <c r="T84" s="15">
        <f>T77*69.3</f>
        <v>0</v>
      </c>
      <c r="U84" s="15">
        <f>K84+L84+M84+N84+O84+P84+Q84+S84+T84</f>
        <v>0</v>
      </c>
    </row>
    <row r="85" spans="1:22" ht="78" customHeight="1" x14ac:dyDescent="0.2">
      <c r="A85" s="6">
        <v>10</v>
      </c>
      <c r="B85" s="76" t="s">
        <v>125</v>
      </c>
      <c r="C85" s="77"/>
      <c r="D85" s="77"/>
      <c r="E85" s="77"/>
      <c r="F85" s="77"/>
      <c r="G85" s="77"/>
      <c r="H85" s="77"/>
      <c r="I85" s="77"/>
      <c r="J85" s="78"/>
      <c r="K85" s="32"/>
      <c r="L85" s="32"/>
      <c r="M85" s="32"/>
      <c r="N85" s="32"/>
      <c r="O85" s="15">
        <f>O78*64.35</f>
        <v>0</v>
      </c>
      <c r="P85" s="32"/>
      <c r="Q85" s="32"/>
      <c r="R85" s="32"/>
      <c r="S85" s="15">
        <f>S78*64.35</f>
        <v>0</v>
      </c>
      <c r="T85" s="32"/>
      <c r="U85" s="15">
        <f>O85+S85</f>
        <v>0</v>
      </c>
    </row>
    <row r="86" spans="1:22" ht="145.5" customHeight="1" x14ac:dyDescent="0.2">
      <c r="A86" s="6">
        <v>11</v>
      </c>
      <c r="B86" s="76" t="s">
        <v>208</v>
      </c>
      <c r="C86" s="77"/>
      <c r="D86" s="77"/>
      <c r="E86" s="77"/>
      <c r="F86" s="77"/>
      <c r="G86" s="77"/>
      <c r="H86" s="77"/>
      <c r="I86" s="77"/>
      <c r="J86" s="78"/>
      <c r="K86" s="15">
        <f>K79*193.05</f>
        <v>0</v>
      </c>
      <c r="L86" s="15">
        <f>L79*64.35</f>
        <v>0</v>
      </c>
      <c r="M86" s="15">
        <f>M79*64.35</f>
        <v>0</v>
      </c>
      <c r="N86" s="15">
        <f>N79*360.36</f>
        <v>0</v>
      </c>
      <c r="O86" s="15">
        <f>O79*360.36</f>
        <v>0</v>
      </c>
      <c r="P86" s="15">
        <f>P79*360.36</f>
        <v>0</v>
      </c>
      <c r="Q86" s="15">
        <f>Q79*643.5</f>
        <v>0</v>
      </c>
      <c r="R86" s="32"/>
      <c r="S86" s="15">
        <f>S79*643.5</f>
        <v>0</v>
      </c>
      <c r="T86" s="15">
        <f>T79*643.5</f>
        <v>0</v>
      </c>
      <c r="U86" s="15">
        <f>K86+L86+M86+N86+O86+P86+Q86+S86+T86</f>
        <v>0</v>
      </c>
    </row>
    <row r="87" spans="1:22" ht="106.5" customHeight="1" x14ac:dyDescent="0.2">
      <c r="A87" s="6">
        <v>12</v>
      </c>
      <c r="B87" s="76" t="s">
        <v>209</v>
      </c>
      <c r="C87" s="77"/>
      <c r="D87" s="77"/>
      <c r="E87" s="77"/>
      <c r="F87" s="77"/>
      <c r="G87" s="77"/>
      <c r="H87" s="77"/>
      <c r="I87" s="77"/>
      <c r="J87" s="78"/>
      <c r="K87" s="15">
        <f>K80*138.6</f>
        <v>0</v>
      </c>
      <c r="L87" s="15">
        <f>L80*138.6</f>
        <v>0</v>
      </c>
      <c r="M87" s="15">
        <f>M80*138.6</f>
        <v>0</v>
      </c>
      <c r="N87" s="15">
        <f>N80*69.3</f>
        <v>0</v>
      </c>
      <c r="O87" s="15">
        <f>O80*69.3</f>
        <v>0</v>
      </c>
      <c r="P87" s="15">
        <f>P80*69.3</f>
        <v>0</v>
      </c>
      <c r="Q87" s="15">
        <f>Q80*69.3</f>
        <v>0</v>
      </c>
      <c r="R87" s="32"/>
      <c r="S87" s="15">
        <f>S80*69.3</f>
        <v>0</v>
      </c>
      <c r="T87" s="15">
        <f>T80*69.3</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68</v>
      </c>
      <c r="C108" s="129"/>
      <c r="D108" s="129"/>
      <c r="E108" s="129"/>
      <c r="F108" s="129"/>
      <c r="G108" s="129"/>
      <c r="H108" s="129"/>
      <c r="I108" s="129"/>
      <c r="J108" s="129"/>
      <c r="K108" s="129"/>
    </row>
    <row r="109" spans="1:15" ht="18.75" customHeight="1" x14ac:dyDescent="0.2">
      <c r="A109" s="56"/>
      <c r="B109" s="129" t="s">
        <v>69</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prognozowaną liczbę uczniów bez spacji i kropek" sqref="P36:Q36 M36:N36 K36"/>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 allowBlank="1" showInputMessage="1" showErrorMessage="1" prompt="Proszę wpisać Kod TERYT, obowiązujący od 1 stycznia 2018 r. (w przypadku gmin kod 7 - cyfrowy)." sqref="A6:E6"/>
  </dataValidations>
  <pageMargins left="0.7" right="0.7" top="0.75" bottom="0.75" header="0.3" footer="0.3"/>
  <pageSetup paperSize="9" scale="64"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V110"/>
  <sheetViews>
    <sheetView topLeftCell="A37" zoomScale="90" zoomScaleNormal="90" workbookViewId="0">
      <selection activeCell="K42" sqref="K42"/>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2" width="11.7109375" style="1" customWidth="1"/>
    <col min="23" max="16384" width="8.85546875" style="1"/>
  </cols>
  <sheetData>
    <row r="1" spans="1:22" ht="27.6" customHeight="1" x14ac:dyDescent="0.25">
      <c r="U1" s="114" t="s">
        <v>71</v>
      </c>
      <c r="V1" s="115"/>
    </row>
    <row r="3" spans="1:22" x14ac:dyDescent="0.2">
      <c r="A3" s="116" t="s">
        <v>0</v>
      </c>
      <c r="B3" s="116"/>
      <c r="C3" s="116"/>
      <c r="D3" s="116"/>
      <c r="E3" s="116"/>
      <c r="F3" s="116"/>
      <c r="G3" s="116"/>
      <c r="O3" s="62"/>
      <c r="P3" s="62"/>
    </row>
    <row r="4" spans="1:22" ht="55.15" customHeight="1" x14ac:dyDescent="0.2">
      <c r="A4" s="117"/>
      <c r="B4" s="117"/>
      <c r="C4" s="117"/>
      <c r="D4" s="117"/>
      <c r="E4" s="117"/>
    </row>
    <row r="5" spans="1:22" x14ac:dyDescent="0.2">
      <c r="A5" s="20" t="s">
        <v>1</v>
      </c>
      <c r="B5" s="20"/>
      <c r="F5" s="29"/>
      <c r="G5" s="29"/>
    </row>
    <row r="6" spans="1:22" ht="41.45" customHeight="1" x14ac:dyDescent="0.2">
      <c r="A6" s="118"/>
      <c r="B6" s="118"/>
      <c r="C6" s="118"/>
      <c r="D6" s="118"/>
      <c r="E6" s="118"/>
      <c r="F6" s="29"/>
      <c r="G6" s="29"/>
    </row>
    <row r="7" spans="1:22" x14ac:dyDescent="0.2">
      <c r="A7" s="119"/>
      <c r="B7" s="119"/>
      <c r="C7" s="29"/>
      <c r="D7" s="29"/>
      <c r="E7" s="29"/>
      <c r="F7" s="29"/>
      <c r="G7" s="29"/>
    </row>
    <row r="8" spans="1:22" x14ac:dyDescent="0.2">
      <c r="A8" s="119"/>
      <c r="B8" s="119"/>
      <c r="C8" s="119"/>
      <c r="D8" s="119"/>
      <c r="E8" s="119"/>
      <c r="F8" s="29"/>
      <c r="G8" s="29"/>
    </row>
    <row r="9" spans="1:22" ht="73.5" customHeight="1" x14ac:dyDescent="0.2">
      <c r="A9" s="120" t="s">
        <v>45</v>
      </c>
      <c r="B9" s="120"/>
      <c r="C9" s="120"/>
      <c r="D9" s="120"/>
      <c r="E9" s="120"/>
      <c r="F9" s="120"/>
      <c r="G9" s="120"/>
      <c r="H9" s="120"/>
      <c r="I9" s="120"/>
      <c r="J9" s="120"/>
      <c r="K9" s="120"/>
      <c r="L9" s="120"/>
      <c r="M9" s="120"/>
      <c r="N9" s="120"/>
      <c r="O9" s="120"/>
      <c r="P9" s="120"/>
      <c r="Q9" s="120"/>
      <c r="R9" s="120"/>
      <c r="S9" s="120"/>
      <c r="T9" s="120"/>
      <c r="U9" s="120"/>
      <c r="V9" s="120"/>
    </row>
    <row r="10" spans="1:22" ht="14.45" customHeight="1" x14ac:dyDescent="0.2">
      <c r="A10" s="54" t="s">
        <v>46</v>
      </c>
      <c r="B10" s="22"/>
      <c r="C10" s="22"/>
      <c r="D10" s="22"/>
      <c r="E10" s="22"/>
      <c r="F10" s="22"/>
      <c r="G10" s="22"/>
      <c r="H10" s="22"/>
      <c r="I10" s="22"/>
      <c r="J10" s="22"/>
      <c r="K10" s="22"/>
      <c r="L10" s="22"/>
      <c r="M10" s="22"/>
      <c r="N10" s="22"/>
      <c r="O10" s="22"/>
      <c r="P10" s="22"/>
      <c r="Q10" s="22"/>
      <c r="R10" s="12"/>
      <c r="S10" s="12"/>
      <c r="T10" s="12"/>
      <c r="U10" s="12"/>
      <c r="V10" s="12"/>
    </row>
    <row r="11" spans="1:22" ht="14.45" customHeight="1" x14ac:dyDescent="0.2">
      <c r="A11" s="12"/>
      <c r="B11" s="22"/>
      <c r="C11" s="22"/>
      <c r="D11" s="22"/>
      <c r="E11" s="22"/>
      <c r="F11" s="22"/>
      <c r="G11" s="22"/>
      <c r="H11" s="22"/>
      <c r="I11" s="22"/>
      <c r="J11" s="22"/>
      <c r="K11" s="22"/>
      <c r="L11" s="22"/>
      <c r="M11" s="22"/>
      <c r="N11" s="22"/>
      <c r="O11" s="22"/>
      <c r="P11" s="22"/>
      <c r="Q11" s="22"/>
      <c r="R11" s="12"/>
      <c r="S11" s="12"/>
      <c r="T11" s="12"/>
      <c r="U11" s="12"/>
      <c r="V11" s="12"/>
    </row>
    <row r="12" spans="1:22" ht="14.45" customHeight="1" x14ac:dyDescent="0.2">
      <c r="A12" s="12"/>
      <c r="B12" s="14"/>
      <c r="C12" s="125" t="s">
        <v>17</v>
      </c>
      <c r="D12" s="123"/>
      <c r="E12" s="123"/>
      <c r="F12" s="123"/>
      <c r="G12" s="123"/>
      <c r="H12" s="123"/>
      <c r="I12" s="123"/>
      <c r="J12" s="123"/>
      <c r="K12" s="123"/>
      <c r="L12" s="123"/>
      <c r="M12" s="123"/>
      <c r="N12" s="123"/>
      <c r="O12" s="123"/>
      <c r="P12" s="123"/>
      <c r="Q12" s="123"/>
      <c r="R12" s="123"/>
      <c r="S12" s="123"/>
      <c r="T12" s="12"/>
      <c r="U12" s="12"/>
      <c r="V12" s="12"/>
    </row>
    <row r="13" spans="1:22" ht="14.45" customHeight="1" x14ac:dyDescent="0.2">
      <c r="A13" s="12"/>
      <c r="B13" s="14"/>
      <c r="C13" s="125" t="s">
        <v>18</v>
      </c>
      <c r="D13" s="123"/>
      <c r="E13" s="123"/>
      <c r="F13" s="123"/>
      <c r="G13" s="123"/>
      <c r="H13" s="123"/>
      <c r="I13" s="123"/>
      <c r="J13" s="123"/>
      <c r="K13" s="123"/>
      <c r="L13" s="123"/>
      <c r="M13" s="123"/>
      <c r="N13" s="123"/>
      <c r="O13" s="123"/>
      <c r="P13" s="123"/>
      <c r="Q13" s="123"/>
      <c r="R13" s="123"/>
      <c r="S13" s="123"/>
      <c r="T13" s="12"/>
      <c r="U13" s="12"/>
      <c r="V13" s="12"/>
    </row>
    <row r="14" spans="1:22" ht="14.45" customHeight="1" x14ac:dyDescent="0.2">
      <c r="A14" s="12"/>
      <c r="B14" s="14"/>
      <c r="C14" s="125" t="s">
        <v>19</v>
      </c>
      <c r="D14" s="123"/>
      <c r="E14" s="123"/>
      <c r="F14" s="123"/>
      <c r="G14" s="123"/>
      <c r="H14" s="123"/>
      <c r="I14" s="123"/>
      <c r="J14" s="123"/>
      <c r="K14" s="123"/>
      <c r="L14" s="123"/>
      <c r="M14" s="123"/>
      <c r="N14" s="123"/>
      <c r="O14" s="123"/>
      <c r="P14" s="123"/>
      <c r="Q14" s="123"/>
      <c r="R14" s="123"/>
      <c r="S14" s="123"/>
      <c r="T14" s="12"/>
      <c r="U14" s="12"/>
      <c r="V14" s="12"/>
    </row>
    <row r="15" spans="1:22" ht="14.45" customHeight="1" x14ac:dyDescent="0.2">
      <c r="A15" s="12"/>
      <c r="B15" s="14"/>
      <c r="C15" s="125" t="s">
        <v>20</v>
      </c>
      <c r="D15" s="123"/>
      <c r="E15" s="123"/>
      <c r="F15" s="123"/>
      <c r="G15" s="123"/>
      <c r="H15" s="123"/>
      <c r="I15" s="123"/>
      <c r="J15" s="123"/>
      <c r="K15" s="123"/>
      <c r="L15" s="123"/>
      <c r="M15" s="123"/>
      <c r="N15" s="123"/>
      <c r="O15" s="123"/>
      <c r="P15" s="123"/>
      <c r="Q15" s="123"/>
      <c r="R15" s="123"/>
      <c r="S15" s="123"/>
      <c r="T15" s="12"/>
      <c r="U15" s="12"/>
      <c r="V15" s="12"/>
    </row>
    <row r="16" spans="1:22" ht="14.45" customHeight="1" x14ac:dyDescent="0.2">
      <c r="A16" s="12"/>
      <c r="B16" s="14"/>
      <c r="C16" s="125" t="s">
        <v>21</v>
      </c>
      <c r="D16" s="123"/>
      <c r="E16" s="123"/>
      <c r="F16" s="123"/>
      <c r="G16" s="123"/>
      <c r="H16" s="123"/>
      <c r="I16" s="123"/>
      <c r="J16" s="123"/>
      <c r="K16" s="123"/>
      <c r="L16" s="123"/>
      <c r="M16" s="123"/>
      <c r="N16" s="123"/>
      <c r="O16" s="123"/>
      <c r="P16" s="123"/>
      <c r="Q16" s="123"/>
      <c r="R16" s="123"/>
      <c r="S16" s="123"/>
      <c r="T16" s="12"/>
      <c r="U16" s="12"/>
      <c r="V16" s="12"/>
    </row>
    <row r="17" spans="1:22" ht="14.45" customHeight="1" x14ac:dyDescent="0.2">
      <c r="A17" s="12"/>
      <c r="B17" s="14"/>
      <c r="C17" s="125" t="s">
        <v>26</v>
      </c>
      <c r="D17" s="128"/>
      <c r="E17" s="128"/>
      <c r="F17" s="128"/>
      <c r="G17" s="128"/>
      <c r="H17" s="128"/>
      <c r="I17" s="128"/>
      <c r="J17" s="128"/>
      <c r="K17" s="128"/>
      <c r="L17" s="128"/>
      <c r="M17" s="128"/>
      <c r="N17" s="128"/>
      <c r="O17" s="128"/>
      <c r="P17" s="128"/>
      <c r="Q17" s="128"/>
      <c r="R17" s="128"/>
      <c r="S17" s="128"/>
      <c r="T17" s="128"/>
      <c r="U17" s="128"/>
      <c r="V17" s="128"/>
    </row>
    <row r="18" spans="1:22" s="2" customFormat="1" ht="14.45" customHeight="1" x14ac:dyDescent="0.2">
      <c r="A18" s="12"/>
      <c r="B18" s="14"/>
      <c r="C18" s="125" t="s">
        <v>27</v>
      </c>
      <c r="D18" s="123"/>
      <c r="E18" s="123"/>
      <c r="F18" s="123"/>
      <c r="G18" s="123"/>
      <c r="H18" s="123"/>
      <c r="I18" s="123"/>
      <c r="J18" s="123"/>
      <c r="K18" s="123"/>
      <c r="L18" s="123"/>
      <c r="M18" s="123"/>
      <c r="N18" s="123"/>
      <c r="O18" s="123"/>
      <c r="P18" s="123"/>
      <c r="Q18" s="123"/>
      <c r="R18" s="123"/>
      <c r="S18" s="123"/>
      <c r="T18" s="12"/>
      <c r="U18" s="12"/>
      <c r="V18" s="12"/>
    </row>
    <row r="19" spans="1:22" ht="14.45" customHeight="1" x14ac:dyDescent="0.2">
      <c r="A19" s="12"/>
      <c r="B19" s="14"/>
      <c r="C19" s="125" t="s">
        <v>28</v>
      </c>
      <c r="D19" s="123"/>
      <c r="E19" s="123"/>
      <c r="F19" s="123"/>
      <c r="G19" s="123"/>
      <c r="H19" s="123"/>
      <c r="I19" s="123"/>
      <c r="J19" s="123"/>
      <c r="K19" s="123"/>
      <c r="L19" s="123"/>
      <c r="M19" s="123"/>
      <c r="N19" s="123"/>
      <c r="O19" s="123"/>
      <c r="P19" s="123"/>
      <c r="Q19" s="123"/>
      <c r="R19" s="123"/>
      <c r="S19" s="123"/>
      <c r="T19" s="12"/>
      <c r="U19" s="12"/>
      <c r="V19" s="12"/>
    </row>
    <row r="20" spans="1:22" ht="14.45" customHeight="1" x14ac:dyDescent="0.2">
      <c r="A20" s="12"/>
      <c r="B20" s="65"/>
      <c r="C20" s="125" t="s">
        <v>29</v>
      </c>
      <c r="D20" s="123"/>
      <c r="E20" s="123"/>
      <c r="F20" s="123"/>
      <c r="G20" s="123"/>
      <c r="H20" s="123"/>
      <c r="I20" s="123"/>
      <c r="J20" s="123"/>
      <c r="K20" s="123"/>
      <c r="L20" s="123"/>
      <c r="M20" s="123"/>
      <c r="N20" s="123"/>
      <c r="O20" s="123"/>
      <c r="P20" s="123"/>
      <c r="Q20" s="123"/>
      <c r="R20" s="123"/>
      <c r="S20" s="123"/>
      <c r="T20" s="12"/>
      <c r="U20" s="12"/>
      <c r="V20" s="12"/>
    </row>
    <row r="21" spans="1:22" ht="14.45" customHeight="1" x14ac:dyDescent="0.2">
      <c r="A21" s="12"/>
      <c r="B21" s="12"/>
      <c r="C21" s="12"/>
      <c r="D21" s="12"/>
      <c r="E21" s="12"/>
      <c r="F21" s="12"/>
      <c r="G21" s="12"/>
      <c r="H21" s="12"/>
      <c r="I21" s="12"/>
      <c r="J21" s="12"/>
      <c r="K21" s="12"/>
      <c r="L21" s="12"/>
      <c r="M21" s="12"/>
      <c r="N21" s="12"/>
      <c r="O21" s="12"/>
      <c r="P21" s="12"/>
      <c r="Q21" s="12"/>
      <c r="R21" s="12"/>
      <c r="S21" s="12"/>
      <c r="T21" s="12"/>
      <c r="U21" s="12"/>
      <c r="V21" s="12"/>
    </row>
    <row r="22" spans="1:22" ht="14.45" customHeight="1" x14ac:dyDescent="0.2">
      <c r="A22" s="12"/>
      <c r="B22" s="4"/>
      <c r="C22" s="126" t="s">
        <v>2</v>
      </c>
      <c r="D22" s="124"/>
      <c r="E22" s="124"/>
      <c r="F22" s="124"/>
      <c r="G22" s="124"/>
      <c r="H22" s="127"/>
      <c r="I22" s="29"/>
      <c r="J22" s="127"/>
      <c r="K22" s="127"/>
      <c r="L22" s="127"/>
      <c r="M22" s="127"/>
      <c r="N22" s="127"/>
      <c r="O22" s="127"/>
      <c r="P22" s="127"/>
      <c r="Q22" s="127"/>
      <c r="R22" s="127"/>
      <c r="S22" s="127"/>
      <c r="T22" s="12"/>
      <c r="U22" s="12"/>
      <c r="V22" s="12"/>
    </row>
    <row r="23" spans="1:22" ht="14.45" customHeight="1" x14ac:dyDescent="0.2">
      <c r="A23" s="12"/>
      <c r="B23" s="5"/>
      <c r="C23" s="122" t="s">
        <v>30</v>
      </c>
      <c r="D23" s="122"/>
      <c r="E23" s="122"/>
      <c r="F23" s="122"/>
      <c r="G23" s="3"/>
      <c r="H23" s="28"/>
      <c r="I23" s="29"/>
      <c r="J23" s="123"/>
      <c r="K23" s="123"/>
      <c r="L23" s="123"/>
      <c r="M23" s="123"/>
      <c r="N23" s="123"/>
      <c r="O23" s="123"/>
      <c r="P23" s="123"/>
      <c r="Q23" s="123"/>
      <c r="R23" s="123"/>
      <c r="S23" s="123"/>
      <c r="T23" s="12"/>
      <c r="U23" s="12"/>
      <c r="V23" s="12"/>
    </row>
    <row r="24" spans="1:22" ht="14.45" customHeight="1" x14ac:dyDescent="0.2">
      <c r="A24" s="12"/>
      <c r="B24" s="2"/>
      <c r="T24" s="12"/>
      <c r="U24" s="12"/>
      <c r="V24" s="12"/>
    </row>
    <row r="25" spans="1:22" ht="14.45" customHeight="1" x14ac:dyDescent="0.2">
      <c r="A25" s="16"/>
      <c r="B25" s="124" t="s">
        <v>3</v>
      </c>
      <c r="C25" s="124"/>
      <c r="D25" s="124"/>
      <c r="E25" s="124"/>
      <c r="F25" s="124"/>
      <c r="G25" s="124"/>
      <c r="H25" s="26"/>
      <c r="I25" s="26"/>
      <c r="J25" s="26"/>
      <c r="T25" s="16"/>
      <c r="U25" s="16"/>
      <c r="V25" s="16"/>
    </row>
    <row r="26" spans="1:22" ht="14.45" customHeight="1" x14ac:dyDescent="0.2">
      <c r="A26" s="16"/>
      <c r="B26" s="2"/>
      <c r="E26" s="26"/>
      <c r="F26" s="26"/>
      <c r="G26" s="26"/>
      <c r="H26" s="26"/>
      <c r="I26" s="26"/>
      <c r="J26" s="26"/>
      <c r="T26" s="16"/>
      <c r="U26" s="16"/>
      <c r="V26" s="16"/>
    </row>
    <row r="27" spans="1:22" ht="14.45" customHeight="1" x14ac:dyDescent="0.2">
      <c r="A27" s="130" t="s">
        <v>22</v>
      </c>
      <c r="B27" s="130"/>
      <c r="C27" s="130"/>
      <c r="D27" s="130"/>
      <c r="E27" s="130"/>
      <c r="F27" s="130"/>
      <c r="G27" s="130"/>
      <c r="H27" s="130"/>
      <c r="I27" s="130"/>
      <c r="J27" s="130"/>
      <c r="K27" s="130"/>
      <c r="L27" s="130"/>
      <c r="M27" s="130"/>
      <c r="N27" s="130"/>
      <c r="O27" s="130"/>
      <c r="P27" s="130"/>
      <c r="Q27" s="130"/>
      <c r="R27" s="130"/>
      <c r="S27" s="130"/>
      <c r="T27" s="130"/>
      <c r="U27" s="130"/>
      <c r="V27" s="130"/>
    </row>
    <row r="28" spans="1:22" ht="14.45" customHeight="1" x14ac:dyDescent="0.2">
      <c r="A28" s="130" t="s">
        <v>23</v>
      </c>
      <c r="B28" s="130"/>
      <c r="C28" s="130"/>
      <c r="D28" s="130"/>
      <c r="E28" s="130"/>
      <c r="F28" s="130"/>
      <c r="G28" s="130"/>
      <c r="H28" s="130"/>
      <c r="I28" s="130"/>
      <c r="J28" s="130"/>
      <c r="K28" s="130"/>
      <c r="L28" s="130"/>
      <c r="M28" s="130"/>
      <c r="N28" s="130"/>
      <c r="O28" s="130"/>
      <c r="P28" s="130"/>
      <c r="Q28" s="130"/>
      <c r="R28" s="130"/>
      <c r="S28" s="130"/>
      <c r="T28" s="130"/>
      <c r="U28" s="130"/>
      <c r="V28" s="130"/>
    </row>
    <row r="29" spans="1:22" ht="14.45" customHeight="1" x14ac:dyDescent="0.2">
      <c r="A29" s="17"/>
      <c r="B29" s="121"/>
      <c r="C29" s="121"/>
      <c r="D29" s="121"/>
      <c r="E29" s="121"/>
      <c r="F29" s="121"/>
      <c r="G29" s="121"/>
      <c r="H29" s="121"/>
      <c r="I29" s="121"/>
      <c r="J29" s="121"/>
      <c r="K29" s="18"/>
      <c r="L29" s="18"/>
      <c r="M29" s="18"/>
      <c r="N29" s="18"/>
      <c r="O29" s="18"/>
      <c r="P29" s="18"/>
      <c r="Q29" s="18"/>
      <c r="R29" s="18"/>
      <c r="S29" s="18"/>
      <c r="T29" s="18"/>
      <c r="U29" s="18"/>
      <c r="V29" s="19"/>
    </row>
    <row r="30" spans="1:22" ht="48" customHeight="1" x14ac:dyDescent="0.2">
      <c r="A30" s="96" t="s">
        <v>47</v>
      </c>
      <c r="B30" s="96"/>
      <c r="C30" s="96"/>
      <c r="D30" s="96"/>
      <c r="E30" s="96"/>
      <c r="F30" s="96"/>
      <c r="G30" s="96"/>
      <c r="H30" s="96"/>
      <c r="I30" s="96"/>
      <c r="J30" s="96"/>
      <c r="K30" s="96"/>
      <c r="L30" s="96"/>
      <c r="M30" s="96"/>
      <c r="N30" s="96"/>
      <c r="O30" s="96"/>
      <c r="P30" s="96"/>
      <c r="Q30" s="96"/>
      <c r="R30" s="96"/>
      <c r="S30" s="96"/>
      <c r="T30" s="96"/>
      <c r="U30" s="96"/>
      <c r="V30" s="96"/>
    </row>
    <row r="32" spans="1:22" ht="102.75" customHeight="1" x14ac:dyDescent="0.2">
      <c r="A32" s="97" t="s">
        <v>4</v>
      </c>
      <c r="B32" s="97" t="s">
        <v>31</v>
      </c>
      <c r="C32" s="97"/>
      <c r="D32" s="97"/>
      <c r="E32" s="97"/>
      <c r="F32" s="97"/>
      <c r="G32" s="97"/>
      <c r="H32" s="97"/>
      <c r="I32" s="97"/>
      <c r="J32" s="97"/>
      <c r="K32" s="92" t="s">
        <v>54</v>
      </c>
      <c r="L32" s="93"/>
      <c r="M32" s="93"/>
      <c r="N32" s="93"/>
      <c r="O32" s="93"/>
      <c r="P32" s="93"/>
      <c r="Q32" s="93"/>
      <c r="R32" s="94"/>
      <c r="S32" s="92" t="s">
        <v>55</v>
      </c>
      <c r="T32" s="94"/>
      <c r="U32" s="79" t="s">
        <v>5</v>
      </c>
    </row>
    <row r="33" spans="1:21" ht="45.75" customHeight="1" x14ac:dyDescent="0.2">
      <c r="A33" s="97"/>
      <c r="B33" s="97"/>
      <c r="C33" s="97"/>
      <c r="D33" s="97"/>
      <c r="E33" s="97"/>
      <c r="F33" s="97"/>
      <c r="G33" s="97"/>
      <c r="H33" s="97"/>
      <c r="I33" s="97"/>
      <c r="J33" s="97"/>
      <c r="K33" s="60" t="s">
        <v>6</v>
      </c>
      <c r="L33" s="60" t="s">
        <v>7</v>
      </c>
      <c r="M33" s="60" t="s">
        <v>8</v>
      </c>
      <c r="N33" s="60" t="s">
        <v>9</v>
      </c>
      <c r="O33" s="60" t="s">
        <v>10</v>
      </c>
      <c r="P33" s="60" t="s">
        <v>11</v>
      </c>
      <c r="Q33" s="60" t="s">
        <v>24</v>
      </c>
      <c r="R33" s="60" t="s">
        <v>25</v>
      </c>
      <c r="S33" s="81" t="s">
        <v>8</v>
      </c>
      <c r="T33" s="82"/>
      <c r="U33" s="80"/>
    </row>
    <row r="34" spans="1:21" x14ac:dyDescent="0.2">
      <c r="A34" s="4">
        <v>1</v>
      </c>
      <c r="B34" s="83">
        <v>2</v>
      </c>
      <c r="C34" s="103"/>
      <c r="D34" s="103"/>
      <c r="E34" s="103"/>
      <c r="F34" s="103"/>
      <c r="G34" s="103"/>
      <c r="H34" s="103"/>
      <c r="I34" s="103"/>
      <c r="J34" s="84"/>
      <c r="K34" s="4">
        <v>3</v>
      </c>
      <c r="L34" s="4">
        <v>4</v>
      </c>
      <c r="M34" s="4">
        <v>5</v>
      </c>
      <c r="N34" s="4">
        <v>6</v>
      </c>
      <c r="O34" s="4">
        <v>7</v>
      </c>
      <c r="P34" s="4">
        <v>8</v>
      </c>
      <c r="Q34" s="4">
        <v>9</v>
      </c>
      <c r="R34" s="4">
        <v>10</v>
      </c>
      <c r="S34" s="83">
        <v>11</v>
      </c>
      <c r="T34" s="84"/>
      <c r="U34" s="4">
        <v>12</v>
      </c>
    </row>
    <row r="35" spans="1:21" ht="25.5" customHeight="1" x14ac:dyDescent="0.2">
      <c r="A35" s="6">
        <v>1</v>
      </c>
      <c r="B35" s="76" t="s">
        <v>32</v>
      </c>
      <c r="C35" s="77"/>
      <c r="D35" s="77"/>
      <c r="E35" s="77"/>
      <c r="F35" s="77"/>
      <c r="G35" s="77"/>
      <c r="H35" s="77"/>
      <c r="I35" s="77"/>
      <c r="J35" s="78"/>
      <c r="K35" s="30"/>
      <c r="L35" s="31"/>
      <c r="M35" s="30"/>
      <c r="N35" s="30"/>
      <c r="O35" s="31"/>
      <c r="P35" s="30"/>
      <c r="Q35" s="30"/>
      <c r="R35" s="31"/>
      <c r="S35" s="98"/>
      <c r="T35" s="99"/>
      <c r="U35" s="30"/>
    </row>
    <row r="36" spans="1:21" ht="141.75" customHeight="1" x14ac:dyDescent="0.2">
      <c r="A36" s="6">
        <v>2</v>
      </c>
      <c r="B36" s="76" t="s">
        <v>48</v>
      </c>
      <c r="C36" s="77"/>
      <c r="D36" s="77"/>
      <c r="E36" s="77"/>
      <c r="F36" s="77"/>
      <c r="G36" s="77"/>
      <c r="H36" s="77"/>
      <c r="I36" s="77"/>
      <c r="J36" s="78"/>
      <c r="K36" s="31"/>
      <c r="L36" s="30"/>
      <c r="M36" s="31"/>
      <c r="N36" s="31"/>
      <c r="O36" s="30"/>
      <c r="P36" s="31"/>
      <c r="Q36" s="31"/>
      <c r="R36" s="30"/>
      <c r="S36" s="100"/>
      <c r="T36" s="101"/>
      <c r="U36" s="30"/>
    </row>
    <row r="37" spans="1:21" ht="45" customHeight="1" x14ac:dyDescent="0.2">
      <c r="A37" s="6">
        <v>3</v>
      </c>
      <c r="B37" s="76" t="s">
        <v>32</v>
      </c>
      <c r="C37" s="77"/>
      <c r="D37" s="77"/>
      <c r="E37" s="77"/>
      <c r="F37" s="77"/>
      <c r="G37" s="77"/>
      <c r="H37" s="77"/>
      <c r="I37" s="77"/>
      <c r="J37" s="78"/>
      <c r="K37" s="31"/>
      <c r="L37" s="30"/>
      <c r="M37" s="31"/>
      <c r="N37" s="31"/>
      <c r="O37" s="30"/>
      <c r="P37" s="31"/>
      <c r="Q37" s="31"/>
      <c r="R37" s="30"/>
      <c r="S37" s="100"/>
      <c r="T37" s="101"/>
      <c r="U37" s="30"/>
    </row>
    <row r="38" spans="1:21" ht="138.75" customHeight="1" x14ac:dyDescent="0.2">
      <c r="A38" s="6">
        <v>4</v>
      </c>
      <c r="B38" s="76" t="s">
        <v>49</v>
      </c>
      <c r="C38" s="77"/>
      <c r="D38" s="77"/>
      <c r="E38" s="77"/>
      <c r="F38" s="77"/>
      <c r="G38" s="77"/>
      <c r="H38" s="77"/>
      <c r="I38" s="77"/>
      <c r="J38" s="78"/>
      <c r="K38" s="31"/>
      <c r="L38" s="30"/>
      <c r="M38" s="31"/>
      <c r="N38" s="31"/>
      <c r="O38" s="30"/>
      <c r="P38" s="31"/>
      <c r="Q38" s="31"/>
      <c r="R38" s="30"/>
      <c r="S38" s="100"/>
      <c r="T38" s="101"/>
      <c r="U38" s="30"/>
    </row>
    <row r="39" spans="1:21" ht="66.75" customHeight="1" x14ac:dyDescent="0.2">
      <c r="A39" s="6">
        <v>5</v>
      </c>
      <c r="B39" s="76" t="s">
        <v>50</v>
      </c>
      <c r="C39" s="77"/>
      <c r="D39" s="77"/>
      <c r="E39" s="77"/>
      <c r="F39" s="77"/>
      <c r="G39" s="77"/>
      <c r="H39" s="77"/>
      <c r="I39" s="77"/>
      <c r="J39" s="78"/>
      <c r="K39" s="31"/>
      <c r="L39" s="30"/>
      <c r="M39" s="31"/>
      <c r="N39" s="31"/>
      <c r="O39" s="30"/>
      <c r="P39" s="31"/>
      <c r="Q39" s="31"/>
      <c r="R39" s="30"/>
      <c r="S39" s="100"/>
      <c r="T39" s="101"/>
      <c r="U39" s="30"/>
    </row>
    <row r="40" spans="1:21" ht="75" customHeight="1" x14ac:dyDescent="0.2">
      <c r="A40" s="6">
        <v>6</v>
      </c>
      <c r="B40" s="76" t="s">
        <v>210</v>
      </c>
      <c r="C40" s="77"/>
      <c r="D40" s="77"/>
      <c r="E40" s="77"/>
      <c r="F40" s="77"/>
      <c r="G40" s="77"/>
      <c r="H40" s="77"/>
      <c r="I40" s="77"/>
      <c r="J40" s="78"/>
      <c r="K40" s="32"/>
      <c r="L40" s="15">
        <f>L35*1485</f>
        <v>0</v>
      </c>
      <c r="M40" s="32"/>
      <c r="N40" s="32"/>
      <c r="O40" s="32"/>
      <c r="P40" s="32"/>
      <c r="Q40" s="32"/>
      <c r="R40" s="32"/>
      <c r="S40" s="85"/>
      <c r="T40" s="86"/>
      <c r="U40" s="33">
        <f>L40</f>
        <v>0</v>
      </c>
    </row>
    <row r="41" spans="1:21" ht="78" customHeight="1" x14ac:dyDescent="0.2">
      <c r="A41" s="6">
        <v>7</v>
      </c>
      <c r="B41" s="76" t="s">
        <v>211</v>
      </c>
      <c r="C41" s="77"/>
      <c r="D41" s="77"/>
      <c r="E41" s="77"/>
      <c r="F41" s="77"/>
      <c r="G41" s="77"/>
      <c r="H41" s="77"/>
      <c r="I41" s="77"/>
      <c r="J41" s="78"/>
      <c r="K41" s="32"/>
      <c r="L41" s="32"/>
      <c r="M41" s="32"/>
      <c r="N41" s="32"/>
      <c r="O41" s="15">
        <f>O35*3564</f>
        <v>0</v>
      </c>
      <c r="P41" s="32"/>
      <c r="Q41" s="32"/>
      <c r="R41" s="15">
        <f>R35*4950</f>
        <v>0</v>
      </c>
      <c r="S41" s="85"/>
      <c r="T41" s="86"/>
      <c r="U41" s="33">
        <f>O41+R41</f>
        <v>0</v>
      </c>
    </row>
    <row r="42" spans="1:21" ht="78" customHeight="1" x14ac:dyDescent="0.2">
      <c r="A42" s="6">
        <v>8</v>
      </c>
      <c r="B42" s="76" t="s">
        <v>212</v>
      </c>
      <c r="C42" s="77"/>
      <c r="D42" s="77"/>
      <c r="E42" s="77"/>
      <c r="F42" s="77"/>
      <c r="G42" s="77"/>
      <c r="H42" s="77"/>
      <c r="I42" s="77"/>
      <c r="J42" s="78"/>
      <c r="K42" s="15">
        <f>K36*1485</f>
        <v>0</v>
      </c>
      <c r="L42" s="32"/>
      <c r="M42" s="32"/>
      <c r="N42" s="32"/>
      <c r="O42" s="32"/>
      <c r="P42" s="32"/>
      <c r="Q42" s="32"/>
      <c r="R42" s="32"/>
      <c r="S42" s="85"/>
      <c r="T42" s="86"/>
      <c r="U42" s="33">
        <f>K42</f>
        <v>0</v>
      </c>
    </row>
    <row r="43" spans="1:21" ht="66.75" customHeight="1" x14ac:dyDescent="0.2">
      <c r="A43" s="6">
        <v>9</v>
      </c>
      <c r="B43" s="76" t="s">
        <v>213</v>
      </c>
      <c r="C43" s="77"/>
      <c r="D43" s="77"/>
      <c r="E43" s="77"/>
      <c r="F43" s="77"/>
      <c r="G43" s="77"/>
      <c r="H43" s="77"/>
      <c r="I43" s="77"/>
      <c r="J43" s="78"/>
      <c r="K43" s="32"/>
      <c r="L43" s="32"/>
      <c r="M43" s="15">
        <f>M36*495</f>
        <v>0</v>
      </c>
      <c r="N43" s="32"/>
      <c r="O43" s="32"/>
      <c r="P43" s="32"/>
      <c r="Q43" s="32"/>
      <c r="R43" s="32"/>
      <c r="S43" s="85"/>
      <c r="T43" s="86"/>
      <c r="U43" s="33">
        <f>M43</f>
        <v>0</v>
      </c>
    </row>
    <row r="44" spans="1:21" ht="76.5" customHeight="1" x14ac:dyDescent="0.2">
      <c r="A44" s="6">
        <v>10</v>
      </c>
      <c r="B44" s="76" t="s">
        <v>214</v>
      </c>
      <c r="C44" s="77"/>
      <c r="D44" s="77"/>
      <c r="E44" s="77"/>
      <c r="F44" s="77"/>
      <c r="G44" s="77"/>
      <c r="H44" s="77"/>
      <c r="I44" s="77"/>
      <c r="J44" s="78"/>
      <c r="K44" s="32"/>
      <c r="L44" s="32"/>
      <c r="M44" s="32"/>
      <c r="N44" s="15">
        <f>N36*2772</f>
        <v>0</v>
      </c>
      <c r="O44" s="32"/>
      <c r="P44" s="15">
        <f>P36*2772</f>
        <v>0</v>
      </c>
      <c r="Q44" s="15">
        <f>Q36*4950</f>
        <v>0</v>
      </c>
      <c r="R44" s="32"/>
      <c r="S44" s="87">
        <f>S36*4950</f>
        <v>0</v>
      </c>
      <c r="T44" s="88"/>
      <c r="U44" s="33">
        <f>N44+P44+Q44+S44</f>
        <v>0</v>
      </c>
    </row>
    <row r="45" spans="1:21" ht="76.5" customHeight="1" x14ac:dyDescent="0.2">
      <c r="A45" s="6">
        <v>11</v>
      </c>
      <c r="B45" s="76" t="s">
        <v>215</v>
      </c>
      <c r="C45" s="77"/>
      <c r="D45" s="77"/>
      <c r="E45" s="77"/>
      <c r="F45" s="77"/>
      <c r="G45" s="77"/>
      <c r="H45" s="77"/>
      <c r="I45" s="77"/>
      <c r="J45" s="78"/>
      <c r="K45" s="15">
        <f>K37*1485</f>
        <v>0</v>
      </c>
      <c r="L45" s="32"/>
      <c r="M45" s="32"/>
      <c r="N45" s="32"/>
      <c r="O45" s="32"/>
      <c r="P45" s="32"/>
      <c r="Q45" s="32"/>
      <c r="R45" s="32"/>
      <c r="S45" s="85"/>
      <c r="T45" s="86"/>
      <c r="U45" s="33">
        <f>K45</f>
        <v>0</v>
      </c>
    </row>
    <row r="46" spans="1:21" ht="69" customHeight="1" x14ac:dyDescent="0.2">
      <c r="A46" s="6">
        <v>12</v>
      </c>
      <c r="B46" s="76" t="s">
        <v>216</v>
      </c>
      <c r="C46" s="77"/>
      <c r="D46" s="77"/>
      <c r="E46" s="77"/>
      <c r="F46" s="77"/>
      <c r="G46" s="77"/>
      <c r="H46" s="77"/>
      <c r="I46" s="77"/>
      <c r="J46" s="78"/>
      <c r="K46" s="32"/>
      <c r="L46" s="32"/>
      <c r="M46" s="15">
        <f>M37*495</f>
        <v>0</v>
      </c>
      <c r="N46" s="32"/>
      <c r="O46" s="32"/>
      <c r="P46" s="32"/>
      <c r="Q46" s="32"/>
      <c r="R46" s="32"/>
      <c r="S46" s="85"/>
      <c r="T46" s="86"/>
      <c r="U46" s="33">
        <f>M46</f>
        <v>0</v>
      </c>
    </row>
    <row r="47" spans="1:21" ht="87.75" customHeight="1" x14ac:dyDescent="0.2">
      <c r="A47" s="6">
        <v>13</v>
      </c>
      <c r="B47" s="76" t="s">
        <v>217</v>
      </c>
      <c r="C47" s="77"/>
      <c r="D47" s="77"/>
      <c r="E47" s="77"/>
      <c r="F47" s="77"/>
      <c r="G47" s="77"/>
      <c r="H47" s="77"/>
      <c r="I47" s="77"/>
      <c r="J47" s="78"/>
      <c r="K47" s="32"/>
      <c r="L47" s="32"/>
      <c r="M47" s="32"/>
      <c r="N47" s="15">
        <f>N37*2772</f>
        <v>0</v>
      </c>
      <c r="O47" s="32"/>
      <c r="P47" s="15">
        <f>P37*2772</f>
        <v>0</v>
      </c>
      <c r="Q47" s="15">
        <f>Q37*4950</f>
        <v>0</v>
      </c>
      <c r="R47" s="32"/>
      <c r="S47" s="87">
        <f>S37*4950</f>
        <v>0</v>
      </c>
      <c r="T47" s="88"/>
      <c r="U47" s="33">
        <f>N47+P47+Q47+S47</f>
        <v>0</v>
      </c>
    </row>
    <row r="48" spans="1:21" ht="75.75" customHeight="1" x14ac:dyDescent="0.2">
      <c r="A48" s="6">
        <v>14</v>
      </c>
      <c r="B48" s="76" t="s">
        <v>218</v>
      </c>
      <c r="C48" s="77"/>
      <c r="D48" s="77"/>
      <c r="E48" s="77"/>
      <c r="F48" s="77"/>
      <c r="G48" s="77"/>
      <c r="H48" s="77"/>
      <c r="I48" s="77"/>
      <c r="J48" s="78"/>
      <c r="K48" s="15">
        <f>K38*1485</f>
        <v>0</v>
      </c>
      <c r="L48" s="32"/>
      <c r="M48" s="32"/>
      <c r="N48" s="32"/>
      <c r="O48" s="32"/>
      <c r="P48" s="32"/>
      <c r="Q48" s="32"/>
      <c r="R48" s="32"/>
      <c r="S48" s="85"/>
      <c r="T48" s="86"/>
      <c r="U48" s="33">
        <f>K48</f>
        <v>0</v>
      </c>
    </row>
    <row r="49" spans="1:22" ht="65.25" customHeight="1" x14ac:dyDescent="0.2">
      <c r="A49" s="6">
        <v>15</v>
      </c>
      <c r="B49" s="76" t="s">
        <v>219</v>
      </c>
      <c r="C49" s="77"/>
      <c r="D49" s="77"/>
      <c r="E49" s="77"/>
      <c r="F49" s="77"/>
      <c r="G49" s="77"/>
      <c r="H49" s="77"/>
      <c r="I49" s="77"/>
      <c r="J49" s="78"/>
      <c r="K49" s="32"/>
      <c r="L49" s="32"/>
      <c r="M49" s="15">
        <f>M38*495</f>
        <v>0</v>
      </c>
      <c r="N49" s="32"/>
      <c r="O49" s="32"/>
      <c r="P49" s="32"/>
      <c r="Q49" s="32"/>
      <c r="R49" s="32"/>
      <c r="S49" s="85"/>
      <c r="T49" s="86"/>
      <c r="U49" s="33">
        <f>M49</f>
        <v>0</v>
      </c>
    </row>
    <row r="50" spans="1:22" ht="81" customHeight="1" x14ac:dyDescent="0.2">
      <c r="A50" s="6">
        <v>16</v>
      </c>
      <c r="B50" s="76" t="s">
        <v>220</v>
      </c>
      <c r="C50" s="77"/>
      <c r="D50" s="77"/>
      <c r="E50" s="77"/>
      <c r="F50" s="77"/>
      <c r="G50" s="77"/>
      <c r="H50" s="77"/>
      <c r="I50" s="77"/>
      <c r="J50" s="78"/>
      <c r="K50" s="32"/>
      <c r="L50" s="32"/>
      <c r="M50" s="32"/>
      <c r="N50" s="15">
        <f>N38*2772</f>
        <v>0</v>
      </c>
      <c r="O50" s="32"/>
      <c r="P50" s="15">
        <f>P38*2772</f>
        <v>0</v>
      </c>
      <c r="Q50" s="15">
        <f>Q38*4950</f>
        <v>0</v>
      </c>
      <c r="R50" s="32"/>
      <c r="S50" s="87">
        <f>S38*4950</f>
        <v>0</v>
      </c>
      <c r="T50" s="88"/>
      <c r="U50" s="33">
        <f>N50+P50+Q50+S50</f>
        <v>0</v>
      </c>
    </row>
    <row r="51" spans="1:22" ht="143.25" customHeight="1" x14ac:dyDescent="0.2">
      <c r="A51" s="6">
        <v>17</v>
      </c>
      <c r="B51" s="76" t="s">
        <v>221</v>
      </c>
      <c r="C51" s="77"/>
      <c r="D51" s="77"/>
      <c r="E51" s="77"/>
      <c r="F51" s="77"/>
      <c r="G51" s="77"/>
      <c r="H51" s="77"/>
      <c r="I51" s="77"/>
      <c r="J51" s="78"/>
      <c r="K51" s="15">
        <f>K39*1485</f>
        <v>0</v>
      </c>
      <c r="L51" s="32"/>
      <c r="M51" s="15">
        <f>M39*495</f>
        <v>0</v>
      </c>
      <c r="N51" s="15">
        <f>N39*2772</f>
        <v>0</v>
      </c>
      <c r="O51" s="32"/>
      <c r="P51" s="15">
        <f>P39*2772</f>
        <v>0</v>
      </c>
      <c r="Q51" s="15">
        <f>Q39*4950</f>
        <v>0</v>
      </c>
      <c r="R51" s="32"/>
      <c r="S51" s="87">
        <f>S39*4950</f>
        <v>0</v>
      </c>
      <c r="T51" s="88"/>
      <c r="U51" s="33">
        <f>K51+M51+N51+P51+Q51+S51</f>
        <v>0</v>
      </c>
    </row>
    <row r="52" spans="1:22" ht="29.25" customHeight="1" x14ac:dyDescent="0.2">
      <c r="A52" s="6">
        <v>18</v>
      </c>
      <c r="B52" s="76" t="s">
        <v>51</v>
      </c>
      <c r="C52" s="77"/>
      <c r="D52" s="77"/>
      <c r="E52" s="77"/>
      <c r="F52" s="77"/>
      <c r="G52" s="77"/>
      <c r="H52" s="77"/>
      <c r="I52" s="77"/>
      <c r="J52" s="78"/>
      <c r="K52" s="21">
        <f>K42+K45+K48+K51</f>
        <v>0</v>
      </c>
      <c r="L52" s="21">
        <f>L40</f>
        <v>0</v>
      </c>
      <c r="M52" s="21">
        <f>M43+M46+M49+M51</f>
        <v>0</v>
      </c>
      <c r="N52" s="21">
        <f>N44+N47+N50+N51</f>
        <v>0</v>
      </c>
      <c r="O52" s="21">
        <f>O41</f>
        <v>0</v>
      </c>
      <c r="P52" s="21">
        <f>P44+P47+P50+P51</f>
        <v>0</v>
      </c>
      <c r="Q52" s="21">
        <f>Q44+Q47+Q50+Q51</f>
        <v>0</v>
      </c>
      <c r="R52" s="21">
        <f>R41</f>
        <v>0</v>
      </c>
      <c r="S52" s="89">
        <f>S44+S47+S50+S51</f>
        <v>0</v>
      </c>
      <c r="T52" s="90"/>
      <c r="U52" s="21">
        <f>SUM(U40:U51)</f>
        <v>0</v>
      </c>
    </row>
    <row r="53" spans="1:22" ht="29.25" customHeight="1" x14ac:dyDescent="0.2">
      <c r="A53" s="6">
        <v>19</v>
      </c>
      <c r="B53" s="104" t="s">
        <v>36</v>
      </c>
      <c r="C53" s="104"/>
      <c r="D53" s="104"/>
      <c r="E53" s="104"/>
      <c r="F53" s="104"/>
      <c r="G53" s="104"/>
      <c r="H53" s="104"/>
      <c r="I53" s="104"/>
      <c r="J53" s="104"/>
      <c r="K53" s="21">
        <f>ROUNDDOWN(K52*0.01,2)</f>
        <v>0</v>
      </c>
      <c r="L53" s="21">
        <f t="shared" ref="L53:U53" si="0">ROUNDDOWN(L52*0.01,2)</f>
        <v>0</v>
      </c>
      <c r="M53" s="21">
        <f t="shared" si="0"/>
        <v>0</v>
      </c>
      <c r="N53" s="21">
        <f t="shared" si="0"/>
        <v>0</v>
      </c>
      <c r="O53" s="21">
        <f t="shared" si="0"/>
        <v>0</v>
      </c>
      <c r="P53" s="21">
        <f t="shared" si="0"/>
        <v>0</v>
      </c>
      <c r="Q53" s="21">
        <f t="shared" si="0"/>
        <v>0</v>
      </c>
      <c r="R53" s="21">
        <f t="shared" si="0"/>
        <v>0</v>
      </c>
      <c r="S53" s="89">
        <f t="shared" si="0"/>
        <v>0</v>
      </c>
      <c r="T53" s="90"/>
      <c r="U53" s="21">
        <f t="shared" si="0"/>
        <v>0</v>
      </c>
      <c r="V53" s="52"/>
    </row>
    <row r="54" spans="1:22" ht="29.25" customHeight="1" x14ac:dyDescent="0.2">
      <c r="A54" s="6">
        <v>20</v>
      </c>
      <c r="B54" s="104" t="s">
        <v>37</v>
      </c>
      <c r="C54" s="104"/>
      <c r="D54" s="104"/>
      <c r="E54" s="104"/>
      <c r="F54" s="104"/>
      <c r="G54" s="104"/>
      <c r="H54" s="104"/>
      <c r="I54" s="104"/>
      <c r="J54" s="104"/>
      <c r="K54" s="21">
        <f>K52+K53</f>
        <v>0</v>
      </c>
      <c r="L54" s="21">
        <f t="shared" ref="L54:U54" si="1">L52+L53</f>
        <v>0</v>
      </c>
      <c r="M54" s="21">
        <f t="shared" si="1"/>
        <v>0</v>
      </c>
      <c r="N54" s="21">
        <f t="shared" si="1"/>
        <v>0</v>
      </c>
      <c r="O54" s="21">
        <f t="shared" si="1"/>
        <v>0</v>
      </c>
      <c r="P54" s="21">
        <f t="shared" si="1"/>
        <v>0</v>
      </c>
      <c r="Q54" s="21">
        <f t="shared" si="1"/>
        <v>0</v>
      </c>
      <c r="R54" s="21">
        <f t="shared" si="1"/>
        <v>0</v>
      </c>
      <c r="S54" s="89">
        <f t="shared" si="1"/>
        <v>0</v>
      </c>
      <c r="T54" s="90"/>
      <c r="U54" s="21">
        <f t="shared" si="1"/>
        <v>0</v>
      </c>
      <c r="V54" s="52"/>
    </row>
    <row r="55" spans="1:22" ht="14.25" x14ac:dyDescent="0.2">
      <c r="A55" s="34"/>
      <c r="B55" s="35"/>
      <c r="C55" s="35"/>
    </row>
    <row r="56" spans="1:22" ht="20.25" customHeight="1" thickBot="1" x14ac:dyDescent="0.25">
      <c r="A56" s="91" t="s">
        <v>52</v>
      </c>
      <c r="B56" s="91"/>
      <c r="C56" s="91"/>
      <c r="D56" s="91"/>
      <c r="E56" s="91"/>
      <c r="F56" s="91"/>
      <c r="G56" s="91"/>
      <c r="H56" s="91"/>
      <c r="I56" s="91"/>
      <c r="J56" s="91"/>
      <c r="K56" s="91"/>
      <c r="L56" s="91"/>
      <c r="M56" s="91"/>
      <c r="N56" s="91"/>
      <c r="O56" s="91"/>
      <c r="P56" s="91"/>
      <c r="R56" s="61"/>
      <c r="S56" s="61"/>
      <c r="T56" s="61"/>
      <c r="U56" s="61"/>
    </row>
    <row r="57" spans="1:22" ht="22.5" customHeight="1" thickBot="1" x14ac:dyDescent="0.25">
      <c r="A57" s="91"/>
      <c r="B57" s="91"/>
      <c r="C57" s="91"/>
      <c r="D57" s="91"/>
      <c r="E57" s="91"/>
      <c r="F57" s="91"/>
      <c r="G57" s="91"/>
      <c r="H57" s="91"/>
      <c r="I57" s="91"/>
      <c r="J57" s="91"/>
      <c r="K57" s="91"/>
      <c r="L57" s="91"/>
      <c r="M57" s="91"/>
      <c r="N57" s="91"/>
      <c r="O57" s="91"/>
      <c r="P57" s="91"/>
      <c r="Q57" s="36">
        <f>U54</f>
        <v>0</v>
      </c>
      <c r="R57" s="61"/>
      <c r="S57" s="61"/>
      <c r="T57" s="61"/>
      <c r="U57" s="61"/>
    </row>
    <row r="58" spans="1:22" ht="22.5" customHeight="1" x14ac:dyDescent="0.2">
      <c r="A58" s="59"/>
      <c r="B58" s="59"/>
      <c r="C58" s="59"/>
      <c r="D58" s="59"/>
      <c r="E58" s="59"/>
      <c r="F58" s="59"/>
      <c r="G58" s="59"/>
      <c r="H58" s="59"/>
      <c r="I58" s="59"/>
      <c r="J58" s="59"/>
      <c r="K58" s="59"/>
      <c r="L58" s="59"/>
      <c r="M58" s="59"/>
      <c r="N58" s="59"/>
      <c r="O58" s="59"/>
      <c r="P58" s="40"/>
      <c r="Q58" s="61"/>
      <c r="R58" s="61"/>
      <c r="S58" s="61"/>
      <c r="T58" s="61"/>
      <c r="U58" s="61"/>
    </row>
    <row r="59" spans="1:22" ht="37.5" customHeight="1" x14ac:dyDescent="0.25">
      <c r="A59" s="113" t="s">
        <v>53</v>
      </c>
      <c r="B59" s="113"/>
      <c r="C59" s="113"/>
      <c r="D59" s="113"/>
      <c r="E59" s="113"/>
      <c r="F59" s="113"/>
      <c r="G59" s="113"/>
      <c r="H59" s="113"/>
      <c r="I59" s="113"/>
      <c r="J59" s="113"/>
      <c r="K59" s="113"/>
      <c r="L59" s="113"/>
      <c r="M59" s="113"/>
      <c r="N59" s="113"/>
      <c r="O59" s="113"/>
      <c r="P59" s="113"/>
      <c r="Q59" s="113"/>
      <c r="R59" s="113"/>
      <c r="S59" s="113"/>
      <c r="T59" s="113"/>
      <c r="U59" s="113"/>
      <c r="V59" s="113"/>
    </row>
    <row r="60" spans="1:22" ht="18" x14ac:dyDescent="0.25">
      <c r="A60" s="38"/>
      <c r="B60" s="38"/>
      <c r="C60" s="38"/>
      <c r="D60" s="38"/>
      <c r="E60" s="38"/>
      <c r="F60" s="38"/>
      <c r="G60" s="38"/>
      <c r="H60" s="38"/>
      <c r="I60" s="38"/>
      <c r="J60" s="38"/>
      <c r="K60" s="38"/>
      <c r="L60" s="38"/>
      <c r="M60" s="38"/>
      <c r="N60" s="38"/>
      <c r="O60" s="38"/>
      <c r="P60" s="38"/>
      <c r="Q60" s="38"/>
      <c r="R60" s="38"/>
      <c r="T60" s="38"/>
      <c r="U60" s="38"/>
      <c r="V60" s="38"/>
    </row>
    <row r="61" spans="1:22" ht="102" customHeight="1" x14ac:dyDescent="0.2">
      <c r="A61" s="97" t="s">
        <v>4</v>
      </c>
      <c r="B61" s="97" t="s">
        <v>31</v>
      </c>
      <c r="C61" s="97"/>
      <c r="D61" s="97"/>
      <c r="E61" s="97"/>
      <c r="F61" s="97"/>
      <c r="G61" s="97"/>
      <c r="H61" s="97"/>
      <c r="I61" s="97"/>
      <c r="J61" s="97"/>
      <c r="K61" s="92" t="s">
        <v>54</v>
      </c>
      <c r="L61" s="93"/>
      <c r="M61" s="93"/>
      <c r="N61" s="93"/>
      <c r="O61" s="93"/>
      <c r="P61" s="93"/>
      <c r="Q61" s="93"/>
      <c r="R61" s="94"/>
      <c r="S61" s="92" t="s">
        <v>55</v>
      </c>
      <c r="T61" s="94"/>
      <c r="U61" s="79" t="s">
        <v>5</v>
      </c>
    </row>
    <row r="62" spans="1:22" ht="45" customHeight="1" x14ac:dyDescent="0.2">
      <c r="A62" s="97"/>
      <c r="B62" s="97"/>
      <c r="C62" s="97"/>
      <c r="D62" s="97"/>
      <c r="E62" s="97"/>
      <c r="F62" s="97"/>
      <c r="G62" s="97"/>
      <c r="H62" s="97"/>
      <c r="I62" s="97"/>
      <c r="J62" s="97"/>
      <c r="K62" s="60" t="s">
        <v>6</v>
      </c>
      <c r="L62" s="60" t="s">
        <v>7</v>
      </c>
      <c r="M62" s="60" t="s">
        <v>8</v>
      </c>
      <c r="N62" s="60" t="s">
        <v>9</v>
      </c>
      <c r="O62" s="60" t="s">
        <v>10</v>
      </c>
      <c r="P62" s="60" t="s">
        <v>11</v>
      </c>
      <c r="Q62" s="60" t="s">
        <v>24</v>
      </c>
      <c r="R62" s="60" t="s">
        <v>25</v>
      </c>
      <c r="S62" s="81" t="s">
        <v>8</v>
      </c>
      <c r="T62" s="82"/>
      <c r="U62" s="80"/>
    </row>
    <row r="63" spans="1:22" x14ac:dyDescent="0.2">
      <c r="A63" s="4">
        <v>1</v>
      </c>
      <c r="B63" s="83">
        <v>2</v>
      </c>
      <c r="C63" s="103"/>
      <c r="D63" s="103"/>
      <c r="E63" s="103"/>
      <c r="F63" s="103"/>
      <c r="G63" s="103"/>
      <c r="H63" s="103"/>
      <c r="I63" s="103"/>
      <c r="J63" s="84"/>
      <c r="K63" s="4">
        <v>3</v>
      </c>
      <c r="L63" s="4">
        <v>4</v>
      </c>
      <c r="M63" s="4">
        <v>5</v>
      </c>
      <c r="N63" s="4">
        <v>6</v>
      </c>
      <c r="O63" s="4">
        <v>7</v>
      </c>
      <c r="P63" s="4">
        <v>8</v>
      </c>
      <c r="Q63" s="4">
        <v>9</v>
      </c>
      <c r="R63" s="4">
        <v>10</v>
      </c>
      <c r="S63" s="83">
        <v>11</v>
      </c>
      <c r="T63" s="84"/>
      <c r="U63" s="4">
        <v>12</v>
      </c>
    </row>
    <row r="64" spans="1:22" ht="33.75" customHeight="1" x14ac:dyDescent="0.2">
      <c r="A64" s="6">
        <v>1</v>
      </c>
      <c r="B64" s="76" t="s">
        <v>32</v>
      </c>
      <c r="C64" s="77"/>
      <c r="D64" s="77"/>
      <c r="E64" s="77"/>
      <c r="F64" s="77"/>
      <c r="G64" s="77"/>
      <c r="H64" s="77"/>
      <c r="I64" s="77"/>
      <c r="J64" s="78"/>
      <c r="K64" s="31"/>
      <c r="L64" s="31"/>
      <c r="M64" s="31"/>
      <c r="N64" s="31"/>
      <c r="O64" s="31"/>
      <c r="P64" s="31"/>
      <c r="Q64" s="31"/>
      <c r="R64" s="31"/>
      <c r="S64" s="100"/>
      <c r="T64" s="101"/>
      <c r="U64" s="30"/>
    </row>
    <row r="65" spans="1:22" ht="76.5" customHeight="1" x14ac:dyDescent="0.2">
      <c r="A65" s="6">
        <v>2</v>
      </c>
      <c r="B65" s="106" t="s">
        <v>222</v>
      </c>
      <c r="C65" s="106"/>
      <c r="D65" s="106"/>
      <c r="E65" s="106"/>
      <c r="F65" s="106"/>
      <c r="G65" s="106"/>
      <c r="H65" s="106"/>
      <c r="I65" s="106"/>
      <c r="J65" s="106"/>
      <c r="K65" s="53">
        <f>K64*990</f>
        <v>0</v>
      </c>
      <c r="L65" s="53">
        <f>L64*990</f>
        <v>0</v>
      </c>
      <c r="M65" s="53">
        <f>M64*990</f>
        <v>0</v>
      </c>
      <c r="N65" s="53">
        <f t="shared" ref="N65:S65" si="2">N64*495</f>
        <v>0</v>
      </c>
      <c r="O65" s="53">
        <f t="shared" si="2"/>
        <v>0</v>
      </c>
      <c r="P65" s="53">
        <f t="shared" si="2"/>
        <v>0</v>
      </c>
      <c r="Q65" s="53">
        <f t="shared" si="2"/>
        <v>0</v>
      </c>
      <c r="R65" s="53">
        <f t="shared" si="2"/>
        <v>0</v>
      </c>
      <c r="S65" s="87">
        <f t="shared" si="2"/>
        <v>0</v>
      </c>
      <c r="T65" s="88"/>
      <c r="U65" s="33">
        <f>K65+L65+M65+N65+O65+P65+Q65+R65+S65</f>
        <v>0</v>
      </c>
    </row>
    <row r="66" spans="1:22" ht="35.25" customHeight="1" x14ac:dyDescent="0.2">
      <c r="A66" s="4">
        <v>3</v>
      </c>
      <c r="B66" s="109" t="s">
        <v>38</v>
      </c>
      <c r="C66" s="110"/>
      <c r="D66" s="110"/>
      <c r="E66" s="110"/>
      <c r="F66" s="110"/>
      <c r="G66" s="110"/>
      <c r="H66" s="110"/>
      <c r="I66" s="110"/>
      <c r="J66" s="111"/>
      <c r="K66" s="33">
        <f>ROUNDDOWN(K65*0.01,2)</f>
        <v>0</v>
      </c>
      <c r="L66" s="33">
        <f t="shared" ref="L66:U66" si="3">ROUNDDOWN(L65*0.01,2)</f>
        <v>0</v>
      </c>
      <c r="M66" s="33">
        <f t="shared" si="3"/>
        <v>0</v>
      </c>
      <c r="N66" s="33">
        <f t="shared" si="3"/>
        <v>0</v>
      </c>
      <c r="O66" s="33">
        <f t="shared" si="3"/>
        <v>0</v>
      </c>
      <c r="P66" s="33">
        <f t="shared" si="3"/>
        <v>0</v>
      </c>
      <c r="Q66" s="33">
        <f t="shared" si="3"/>
        <v>0</v>
      </c>
      <c r="R66" s="33">
        <f t="shared" si="3"/>
        <v>0</v>
      </c>
      <c r="S66" s="107">
        <f t="shared" si="3"/>
        <v>0</v>
      </c>
      <c r="T66" s="108"/>
      <c r="U66" s="33">
        <f t="shared" si="3"/>
        <v>0</v>
      </c>
      <c r="V66" s="19"/>
    </row>
    <row r="67" spans="1:22" ht="32.25" customHeight="1" x14ac:dyDescent="0.2">
      <c r="A67" s="4">
        <v>4</v>
      </c>
      <c r="B67" s="112" t="s">
        <v>39</v>
      </c>
      <c r="C67" s="112"/>
      <c r="D67" s="112"/>
      <c r="E67" s="112"/>
      <c r="F67" s="112"/>
      <c r="G67" s="112"/>
      <c r="H67" s="112"/>
      <c r="I67" s="112"/>
      <c r="J67" s="112"/>
      <c r="K67" s="33">
        <f>K65+K66</f>
        <v>0</v>
      </c>
      <c r="L67" s="33">
        <f t="shared" ref="L67:U67" si="4">L65+L66</f>
        <v>0</v>
      </c>
      <c r="M67" s="33">
        <f t="shared" si="4"/>
        <v>0</v>
      </c>
      <c r="N67" s="33">
        <f t="shared" si="4"/>
        <v>0</v>
      </c>
      <c r="O67" s="33">
        <f t="shared" si="4"/>
        <v>0</v>
      </c>
      <c r="P67" s="33">
        <f t="shared" si="4"/>
        <v>0</v>
      </c>
      <c r="Q67" s="33">
        <f t="shared" si="4"/>
        <v>0</v>
      </c>
      <c r="R67" s="33">
        <f t="shared" si="4"/>
        <v>0</v>
      </c>
      <c r="S67" s="107">
        <f t="shared" si="4"/>
        <v>0</v>
      </c>
      <c r="T67" s="108"/>
      <c r="U67" s="33">
        <f t="shared" si="4"/>
        <v>0</v>
      </c>
      <c r="V67" s="19"/>
    </row>
    <row r="68" spans="1:22" ht="15" thickBot="1" x14ac:dyDescent="0.25">
      <c r="A68" s="34"/>
      <c r="B68" s="35"/>
      <c r="C68" s="35"/>
    </row>
    <row r="69" spans="1:22" ht="29.25" customHeight="1" thickBot="1" x14ac:dyDescent="0.25">
      <c r="A69" s="105" t="s">
        <v>56</v>
      </c>
      <c r="B69" s="105"/>
      <c r="C69" s="105"/>
      <c r="D69" s="105"/>
      <c r="E69" s="105"/>
      <c r="F69" s="105"/>
      <c r="G69" s="105"/>
      <c r="H69" s="105"/>
      <c r="I69" s="105"/>
      <c r="J69" s="105"/>
      <c r="K69" s="105"/>
      <c r="L69" s="105"/>
      <c r="M69" s="105"/>
      <c r="N69" s="105"/>
      <c r="O69" s="105"/>
      <c r="P69" s="105"/>
      <c r="Q69" s="105"/>
      <c r="R69" s="105"/>
      <c r="S69" s="36">
        <f>U67</f>
        <v>0</v>
      </c>
    </row>
    <row r="70" spans="1:22" ht="43.5" customHeight="1" x14ac:dyDescent="0.2">
      <c r="A70" s="39"/>
      <c r="B70" s="39"/>
      <c r="C70" s="39"/>
      <c r="D70" s="39"/>
      <c r="E70" s="39"/>
      <c r="F70" s="39"/>
      <c r="G70" s="39"/>
      <c r="H70" s="39"/>
      <c r="I70" s="39"/>
      <c r="J70" s="39"/>
      <c r="K70" s="39"/>
      <c r="L70" s="40"/>
      <c r="M70" s="37"/>
    </row>
    <row r="71" spans="1:22" ht="38.25" customHeight="1" x14ac:dyDescent="0.25">
      <c r="A71" s="113" t="s">
        <v>57</v>
      </c>
      <c r="B71" s="113"/>
      <c r="C71" s="113"/>
      <c r="D71" s="113"/>
      <c r="E71" s="113"/>
      <c r="F71" s="113"/>
      <c r="G71" s="113"/>
      <c r="H71" s="113"/>
      <c r="I71" s="113"/>
      <c r="J71" s="113"/>
      <c r="K71" s="113"/>
      <c r="L71" s="113"/>
      <c r="M71" s="113"/>
      <c r="N71" s="113"/>
      <c r="O71" s="113"/>
      <c r="P71" s="113"/>
      <c r="Q71" s="113"/>
      <c r="R71" s="113"/>
      <c r="S71" s="113"/>
      <c r="T71" s="113"/>
      <c r="U71" s="113"/>
      <c r="V71" s="113"/>
    </row>
    <row r="72" spans="1:22" ht="30.75" customHeight="1" x14ac:dyDescent="0.2">
      <c r="A72" s="39"/>
      <c r="B72" s="39"/>
      <c r="C72" s="39"/>
      <c r="D72" s="39"/>
      <c r="E72" s="39"/>
      <c r="F72" s="39"/>
      <c r="G72" s="39"/>
      <c r="H72" s="39"/>
      <c r="I72" s="39"/>
      <c r="J72" s="39"/>
      <c r="K72" s="39"/>
      <c r="L72" s="40"/>
      <c r="M72" s="37"/>
    </row>
    <row r="73" spans="1:22" ht="101.25" customHeight="1" x14ac:dyDescent="0.2">
      <c r="A73" s="97" t="s">
        <v>4</v>
      </c>
      <c r="B73" s="97" t="s">
        <v>31</v>
      </c>
      <c r="C73" s="97"/>
      <c r="D73" s="97"/>
      <c r="E73" s="97"/>
      <c r="F73" s="97"/>
      <c r="G73" s="97"/>
      <c r="H73" s="97"/>
      <c r="I73" s="97"/>
      <c r="J73" s="97"/>
      <c r="K73" s="92" t="s">
        <v>54</v>
      </c>
      <c r="L73" s="93"/>
      <c r="M73" s="93"/>
      <c r="N73" s="93"/>
      <c r="O73" s="93"/>
      <c r="P73" s="93"/>
      <c r="Q73" s="93"/>
      <c r="R73" s="94"/>
      <c r="S73" s="92" t="s">
        <v>55</v>
      </c>
      <c r="T73" s="94"/>
      <c r="U73" s="79" t="s">
        <v>5</v>
      </c>
    </row>
    <row r="74" spans="1:22" ht="38.25" customHeight="1" x14ac:dyDescent="0.2">
      <c r="A74" s="97"/>
      <c r="B74" s="97"/>
      <c r="C74" s="97"/>
      <c r="D74" s="97"/>
      <c r="E74" s="97"/>
      <c r="F74" s="97"/>
      <c r="G74" s="97"/>
      <c r="H74" s="97"/>
      <c r="I74" s="97"/>
      <c r="J74" s="97"/>
      <c r="K74" s="60" t="s">
        <v>6</v>
      </c>
      <c r="L74" s="60" t="s">
        <v>7</v>
      </c>
      <c r="M74" s="60" t="s">
        <v>8</v>
      </c>
      <c r="N74" s="60" t="s">
        <v>9</v>
      </c>
      <c r="O74" s="60" t="s">
        <v>10</v>
      </c>
      <c r="P74" s="60" t="s">
        <v>11</v>
      </c>
      <c r="Q74" s="60" t="s">
        <v>24</v>
      </c>
      <c r="R74" s="60" t="s">
        <v>25</v>
      </c>
      <c r="S74" s="60" t="s">
        <v>7</v>
      </c>
      <c r="T74" s="60" t="s">
        <v>8</v>
      </c>
      <c r="U74" s="80"/>
    </row>
    <row r="75" spans="1:22" x14ac:dyDescent="0.2">
      <c r="A75" s="4">
        <v>1</v>
      </c>
      <c r="B75" s="83">
        <v>2</v>
      </c>
      <c r="C75" s="103"/>
      <c r="D75" s="103"/>
      <c r="E75" s="103"/>
      <c r="F75" s="103"/>
      <c r="G75" s="103"/>
      <c r="H75" s="103"/>
      <c r="I75" s="103"/>
      <c r="J75" s="84"/>
      <c r="K75" s="4">
        <v>3</v>
      </c>
      <c r="L75" s="4">
        <v>4</v>
      </c>
      <c r="M75" s="4">
        <v>5</v>
      </c>
      <c r="N75" s="4">
        <v>6</v>
      </c>
      <c r="O75" s="4">
        <v>7</v>
      </c>
      <c r="P75" s="4">
        <v>8</v>
      </c>
      <c r="Q75" s="4">
        <v>9</v>
      </c>
      <c r="R75" s="4">
        <v>10</v>
      </c>
      <c r="S75" s="4">
        <v>11</v>
      </c>
      <c r="T75" s="4">
        <v>12</v>
      </c>
      <c r="U75" s="4">
        <v>13</v>
      </c>
    </row>
    <row r="76" spans="1:22" ht="135" customHeight="1" x14ac:dyDescent="0.2">
      <c r="A76" s="6">
        <v>1</v>
      </c>
      <c r="B76" s="76" t="s">
        <v>58</v>
      </c>
      <c r="C76" s="77"/>
      <c r="D76" s="77"/>
      <c r="E76" s="77"/>
      <c r="F76" s="77"/>
      <c r="G76" s="77"/>
      <c r="H76" s="77"/>
      <c r="I76" s="77"/>
      <c r="J76" s="78"/>
      <c r="K76" s="31"/>
      <c r="L76" s="31"/>
      <c r="M76" s="31"/>
      <c r="N76" s="31"/>
      <c r="O76" s="31"/>
      <c r="P76" s="31"/>
      <c r="Q76" s="31"/>
      <c r="R76" s="30"/>
      <c r="S76" s="31"/>
      <c r="T76" s="31"/>
      <c r="U76" s="30"/>
    </row>
    <row r="77" spans="1:22" ht="49.5" customHeight="1" x14ac:dyDescent="0.2">
      <c r="A77" s="6">
        <v>2</v>
      </c>
      <c r="B77" s="76" t="s">
        <v>59</v>
      </c>
      <c r="C77" s="77"/>
      <c r="D77" s="77"/>
      <c r="E77" s="77"/>
      <c r="F77" s="77"/>
      <c r="G77" s="77"/>
      <c r="H77" s="77"/>
      <c r="I77" s="77"/>
      <c r="J77" s="78"/>
      <c r="K77" s="31"/>
      <c r="L77" s="31"/>
      <c r="M77" s="31"/>
      <c r="N77" s="31"/>
      <c r="O77" s="31"/>
      <c r="P77" s="31"/>
      <c r="Q77" s="31"/>
      <c r="R77" s="30"/>
      <c r="S77" s="31"/>
      <c r="T77" s="31"/>
      <c r="U77" s="30"/>
    </row>
    <row r="78" spans="1:22" ht="56.25" customHeight="1" x14ac:dyDescent="0.2">
      <c r="A78" s="6">
        <v>3</v>
      </c>
      <c r="B78" s="76" t="s">
        <v>40</v>
      </c>
      <c r="C78" s="77"/>
      <c r="D78" s="77"/>
      <c r="E78" s="77"/>
      <c r="F78" s="77"/>
      <c r="G78" s="77"/>
      <c r="H78" s="77"/>
      <c r="I78" s="77"/>
      <c r="J78" s="78"/>
      <c r="K78" s="30"/>
      <c r="L78" s="30"/>
      <c r="M78" s="30"/>
      <c r="N78" s="30"/>
      <c r="O78" s="31"/>
      <c r="P78" s="30"/>
      <c r="Q78" s="30"/>
      <c r="R78" s="30"/>
      <c r="S78" s="31"/>
      <c r="T78" s="30"/>
      <c r="U78" s="30"/>
    </row>
    <row r="79" spans="1:22" ht="56.25" customHeight="1" x14ac:dyDescent="0.2">
      <c r="A79" s="6">
        <v>4</v>
      </c>
      <c r="B79" s="76" t="s">
        <v>41</v>
      </c>
      <c r="C79" s="77"/>
      <c r="D79" s="77"/>
      <c r="E79" s="77"/>
      <c r="F79" s="77"/>
      <c r="G79" s="77"/>
      <c r="H79" s="77"/>
      <c r="I79" s="77"/>
      <c r="J79" s="78"/>
      <c r="K79" s="31"/>
      <c r="L79" s="31"/>
      <c r="M79" s="31"/>
      <c r="N79" s="31"/>
      <c r="O79" s="31"/>
      <c r="P79" s="31"/>
      <c r="Q79" s="31"/>
      <c r="R79" s="30"/>
      <c r="S79" s="31"/>
      <c r="T79" s="31"/>
      <c r="U79" s="30"/>
    </row>
    <row r="80" spans="1:22" ht="56.25" customHeight="1" x14ac:dyDescent="0.2">
      <c r="A80" s="6">
        <v>5</v>
      </c>
      <c r="B80" s="76" t="s">
        <v>42</v>
      </c>
      <c r="C80" s="77"/>
      <c r="D80" s="77"/>
      <c r="E80" s="77"/>
      <c r="F80" s="77"/>
      <c r="G80" s="77"/>
      <c r="H80" s="77"/>
      <c r="I80" s="77"/>
      <c r="J80" s="78"/>
      <c r="K80" s="31"/>
      <c r="L80" s="31"/>
      <c r="M80" s="31"/>
      <c r="N80" s="31"/>
      <c r="O80" s="31"/>
      <c r="P80" s="31"/>
      <c r="Q80" s="31"/>
      <c r="R80" s="30"/>
      <c r="S80" s="31"/>
      <c r="T80" s="31"/>
      <c r="U80" s="30"/>
    </row>
    <row r="81" spans="1:22" ht="73.5" customHeight="1" x14ac:dyDescent="0.2">
      <c r="A81" s="6">
        <v>6</v>
      </c>
      <c r="B81" s="76" t="s">
        <v>223</v>
      </c>
      <c r="C81" s="77"/>
      <c r="D81" s="77"/>
      <c r="E81" s="77"/>
      <c r="F81" s="77"/>
      <c r="G81" s="77"/>
      <c r="H81" s="77"/>
      <c r="I81" s="77"/>
      <c r="J81" s="78"/>
      <c r="K81" s="15">
        <f>K76*1485</f>
        <v>0</v>
      </c>
      <c r="L81" s="32"/>
      <c r="M81" s="32"/>
      <c r="N81" s="32"/>
      <c r="O81" s="32"/>
      <c r="P81" s="32"/>
      <c r="Q81" s="32"/>
      <c r="R81" s="32"/>
      <c r="S81" s="32"/>
      <c r="T81" s="32"/>
      <c r="U81" s="15">
        <f>K81</f>
        <v>0</v>
      </c>
    </row>
    <row r="82" spans="1:22" ht="75.75" customHeight="1" x14ac:dyDescent="0.2">
      <c r="A82" s="6">
        <v>7</v>
      </c>
      <c r="B82" s="76" t="s">
        <v>224</v>
      </c>
      <c r="C82" s="77"/>
      <c r="D82" s="77"/>
      <c r="E82" s="77"/>
      <c r="F82" s="77"/>
      <c r="G82" s="77"/>
      <c r="H82" s="77"/>
      <c r="I82" s="77"/>
      <c r="J82" s="78"/>
      <c r="K82" s="32"/>
      <c r="L82" s="15">
        <f>L76*495</f>
        <v>0</v>
      </c>
      <c r="M82" s="15">
        <f>M76*495</f>
        <v>0</v>
      </c>
      <c r="N82" s="32"/>
      <c r="O82" s="32"/>
      <c r="P82" s="32"/>
      <c r="Q82" s="32"/>
      <c r="R82" s="32"/>
      <c r="S82" s="32"/>
      <c r="T82" s="32"/>
      <c r="U82" s="15">
        <f>L82+M82</f>
        <v>0</v>
      </c>
    </row>
    <row r="83" spans="1:22" ht="77.25" customHeight="1" x14ac:dyDescent="0.2">
      <c r="A83" s="6">
        <v>8</v>
      </c>
      <c r="B83" s="76" t="s">
        <v>225</v>
      </c>
      <c r="C83" s="77"/>
      <c r="D83" s="77"/>
      <c r="E83" s="77"/>
      <c r="F83" s="77"/>
      <c r="G83" s="77"/>
      <c r="H83" s="77"/>
      <c r="I83" s="77"/>
      <c r="J83" s="78"/>
      <c r="K83" s="32"/>
      <c r="L83" s="32"/>
      <c r="M83" s="32"/>
      <c r="N83" s="15">
        <f>N76*2772</f>
        <v>0</v>
      </c>
      <c r="O83" s="15">
        <f>O76*2772</f>
        <v>0</v>
      </c>
      <c r="P83" s="15">
        <f>P76*2772</f>
        <v>0</v>
      </c>
      <c r="Q83" s="15">
        <f>Q76*4950</f>
        <v>0</v>
      </c>
      <c r="R83" s="32"/>
      <c r="S83" s="15">
        <f>S76*4950</f>
        <v>0</v>
      </c>
      <c r="T83" s="15">
        <f>T76*4950</f>
        <v>0</v>
      </c>
      <c r="U83" s="15">
        <f>N83+O83+P83+Q83+S83+T83</f>
        <v>0</v>
      </c>
    </row>
    <row r="84" spans="1:22" ht="93.75" customHeight="1" x14ac:dyDescent="0.2">
      <c r="A84" s="6">
        <v>9</v>
      </c>
      <c r="B84" s="76" t="s">
        <v>226</v>
      </c>
      <c r="C84" s="77"/>
      <c r="D84" s="77"/>
      <c r="E84" s="77"/>
      <c r="F84" s="77"/>
      <c r="G84" s="77"/>
      <c r="H84" s="77"/>
      <c r="I84" s="77"/>
      <c r="J84" s="78"/>
      <c r="K84" s="15">
        <f>K77*990</f>
        <v>0</v>
      </c>
      <c r="L84" s="15">
        <f>L77*990</f>
        <v>0</v>
      </c>
      <c r="M84" s="15">
        <f>M77*990</f>
        <v>0</v>
      </c>
      <c r="N84" s="15">
        <f>N77*495</f>
        <v>0</v>
      </c>
      <c r="O84" s="15">
        <f>O77*495</f>
        <v>0</v>
      </c>
      <c r="P84" s="15">
        <f>P77*495</f>
        <v>0</v>
      </c>
      <c r="Q84" s="15">
        <f>Q77*495</f>
        <v>0</v>
      </c>
      <c r="R84" s="32"/>
      <c r="S84" s="15">
        <f>S77*495</f>
        <v>0</v>
      </c>
      <c r="T84" s="15">
        <f>T77*495</f>
        <v>0</v>
      </c>
      <c r="U84" s="15">
        <f>K84+L84+M84+N84+O84+P84+Q84+S84+T84</f>
        <v>0</v>
      </c>
    </row>
    <row r="85" spans="1:22" ht="78" customHeight="1" x14ac:dyDescent="0.2">
      <c r="A85" s="6">
        <v>10</v>
      </c>
      <c r="B85" s="76" t="s">
        <v>227</v>
      </c>
      <c r="C85" s="77"/>
      <c r="D85" s="77"/>
      <c r="E85" s="77"/>
      <c r="F85" s="77"/>
      <c r="G85" s="77"/>
      <c r="H85" s="77"/>
      <c r="I85" s="77"/>
      <c r="J85" s="78"/>
      <c r="K85" s="32"/>
      <c r="L85" s="32"/>
      <c r="M85" s="32"/>
      <c r="N85" s="32"/>
      <c r="O85" s="15">
        <f>O78*495</f>
        <v>0</v>
      </c>
      <c r="P85" s="32"/>
      <c r="Q85" s="32"/>
      <c r="R85" s="32"/>
      <c r="S85" s="15">
        <f>S78*495</f>
        <v>0</v>
      </c>
      <c r="T85" s="32"/>
      <c r="U85" s="15">
        <f>O85+S85</f>
        <v>0</v>
      </c>
    </row>
    <row r="86" spans="1:22" ht="155.25" customHeight="1" x14ac:dyDescent="0.2">
      <c r="A86" s="6">
        <v>11</v>
      </c>
      <c r="B86" s="76" t="s">
        <v>228</v>
      </c>
      <c r="C86" s="77"/>
      <c r="D86" s="77"/>
      <c r="E86" s="77"/>
      <c r="F86" s="77"/>
      <c r="G86" s="77"/>
      <c r="H86" s="77"/>
      <c r="I86" s="77"/>
      <c r="J86" s="78"/>
      <c r="K86" s="15">
        <f>K79*1485</f>
        <v>0</v>
      </c>
      <c r="L86" s="15">
        <f>L79*495</f>
        <v>0</v>
      </c>
      <c r="M86" s="15">
        <f>M79*495</f>
        <v>0</v>
      </c>
      <c r="N86" s="15">
        <f>N79*2772</f>
        <v>0</v>
      </c>
      <c r="O86" s="15">
        <f>O79*2772</f>
        <v>0</v>
      </c>
      <c r="P86" s="15">
        <f>P79*2772</f>
        <v>0</v>
      </c>
      <c r="Q86" s="15">
        <f>Q79*4950</f>
        <v>0</v>
      </c>
      <c r="R86" s="32"/>
      <c r="S86" s="15">
        <f>S79*4950</f>
        <v>0</v>
      </c>
      <c r="T86" s="15">
        <f>T79*4950</f>
        <v>0</v>
      </c>
      <c r="U86" s="15">
        <f>K86+L86+M86+N86+O86+P86+Q86+S86+T86</f>
        <v>0</v>
      </c>
    </row>
    <row r="87" spans="1:22" ht="99" customHeight="1" x14ac:dyDescent="0.2">
      <c r="A87" s="6">
        <v>12</v>
      </c>
      <c r="B87" s="76" t="s">
        <v>229</v>
      </c>
      <c r="C87" s="77"/>
      <c r="D87" s="77"/>
      <c r="E87" s="77"/>
      <c r="F87" s="77"/>
      <c r="G87" s="77"/>
      <c r="H87" s="77"/>
      <c r="I87" s="77"/>
      <c r="J87" s="78"/>
      <c r="K87" s="15">
        <f>K80*990</f>
        <v>0</v>
      </c>
      <c r="L87" s="15">
        <f>L80*990</f>
        <v>0</v>
      </c>
      <c r="M87" s="15">
        <f>M80*990</f>
        <v>0</v>
      </c>
      <c r="N87" s="15">
        <f>N80*495</f>
        <v>0</v>
      </c>
      <c r="O87" s="15">
        <f>O80*495</f>
        <v>0</v>
      </c>
      <c r="P87" s="15">
        <f>P80*495</f>
        <v>0</v>
      </c>
      <c r="Q87" s="15">
        <f>Q80*495</f>
        <v>0</v>
      </c>
      <c r="R87" s="32"/>
      <c r="S87" s="15">
        <f>S80*495</f>
        <v>0</v>
      </c>
      <c r="T87" s="15">
        <f>T80*495</f>
        <v>0</v>
      </c>
      <c r="U87" s="15">
        <f>K87+L87+M87+N87+O87+P87+Q87+S87+T87</f>
        <v>0</v>
      </c>
    </row>
    <row r="88" spans="1:22" ht="40.5" customHeight="1" x14ac:dyDescent="0.2">
      <c r="A88" s="6">
        <v>13</v>
      </c>
      <c r="B88" s="76" t="s">
        <v>60</v>
      </c>
      <c r="C88" s="77"/>
      <c r="D88" s="77"/>
      <c r="E88" s="77"/>
      <c r="F88" s="77"/>
      <c r="G88" s="77"/>
      <c r="H88" s="77"/>
      <c r="I88" s="77"/>
      <c r="J88" s="78"/>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x14ac:dyDescent="0.2">
      <c r="A89" s="6">
        <v>14</v>
      </c>
      <c r="B89" s="76" t="s">
        <v>43</v>
      </c>
      <c r="C89" s="77"/>
      <c r="D89" s="77"/>
      <c r="E89" s="77"/>
      <c r="F89" s="77"/>
      <c r="G89" s="77"/>
      <c r="H89" s="77"/>
      <c r="I89" s="77"/>
      <c r="J89" s="78"/>
      <c r="K89" s="15">
        <f>ROUNDDOWN(K88*0.01,2)</f>
        <v>0</v>
      </c>
      <c r="L89" s="15">
        <f t="shared" ref="L89:U89" si="5">ROUNDDOWN(L88*0.01,2)</f>
        <v>0</v>
      </c>
      <c r="M89" s="15">
        <f t="shared" si="5"/>
        <v>0</v>
      </c>
      <c r="N89" s="15">
        <f t="shared" si="5"/>
        <v>0</v>
      </c>
      <c r="O89" s="15">
        <f t="shared" si="5"/>
        <v>0</v>
      </c>
      <c r="P89" s="15">
        <f t="shared" si="5"/>
        <v>0</v>
      </c>
      <c r="Q89" s="15">
        <f t="shared" si="5"/>
        <v>0</v>
      </c>
      <c r="R89" s="32"/>
      <c r="S89" s="15">
        <f t="shared" si="5"/>
        <v>0</v>
      </c>
      <c r="T89" s="15">
        <f t="shared" si="5"/>
        <v>0</v>
      </c>
      <c r="U89" s="15">
        <f t="shared" si="5"/>
        <v>0</v>
      </c>
      <c r="V89" s="18"/>
    </row>
    <row r="90" spans="1:22" ht="27.75" customHeight="1" x14ac:dyDescent="0.2">
      <c r="A90" s="6">
        <v>15</v>
      </c>
      <c r="B90" s="104" t="s">
        <v>44</v>
      </c>
      <c r="C90" s="104"/>
      <c r="D90" s="104"/>
      <c r="E90" s="104"/>
      <c r="F90" s="104"/>
      <c r="G90" s="104"/>
      <c r="H90" s="104"/>
      <c r="I90" s="104"/>
      <c r="J90" s="104"/>
      <c r="K90" s="15">
        <f>K88+K89</f>
        <v>0</v>
      </c>
      <c r="L90" s="15">
        <f t="shared" ref="L90:T90" si="6">L88+L89</f>
        <v>0</v>
      </c>
      <c r="M90" s="15">
        <f t="shared" si="6"/>
        <v>0</v>
      </c>
      <c r="N90" s="15">
        <f t="shared" si="6"/>
        <v>0</v>
      </c>
      <c r="O90" s="15">
        <f t="shared" si="6"/>
        <v>0</v>
      </c>
      <c r="P90" s="15">
        <f t="shared" si="6"/>
        <v>0</v>
      </c>
      <c r="Q90" s="15">
        <f t="shared" si="6"/>
        <v>0</v>
      </c>
      <c r="R90" s="32"/>
      <c r="S90" s="15">
        <f t="shared" si="6"/>
        <v>0</v>
      </c>
      <c r="T90" s="15">
        <f t="shared" si="6"/>
        <v>0</v>
      </c>
      <c r="U90" s="15">
        <f>U88+U89</f>
        <v>0</v>
      </c>
      <c r="V90" s="18"/>
    </row>
    <row r="91" spans="1:22" x14ac:dyDescent="0.2">
      <c r="A91" s="17"/>
      <c r="B91" s="63"/>
      <c r="C91" s="63"/>
      <c r="D91" s="63"/>
      <c r="E91" s="63"/>
      <c r="F91" s="63"/>
      <c r="G91" s="63"/>
      <c r="H91" s="63"/>
      <c r="I91" s="63"/>
      <c r="J91" s="63"/>
      <c r="K91" s="41"/>
      <c r="L91" s="41"/>
      <c r="M91" s="41"/>
      <c r="N91" s="41"/>
      <c r="O91" s="41"/>
      <c r="P91" s="41"/>
      <c r="Q91" s="41"/>
      <c r="R91" s="41"/>
      <c r="S91" s="41"/>
      <c r="T91" s="41"/>
      <c r="U91" s="41"/>
      <c r="V91" s="41"/>
    </row>
    <row r="93" spans="1:22" ht="33.75" customHeight="1" x14ac:dyDescent="0.2">
      <c r="A93" s="96" t="s">
        <v>61</v>
      </c>
      <c r="B93" s="96"/>
      <c r="C93" s="96"/>
      <c r="D93" s="96"/>
      <c r="E93" s="96"/>
      <c r="F93" s="96"/>
      <c r="G93" s="96"/>
      <c r="H93" s="96"/>
      <c r="I93" s="96"/>
      <c r="J93" s="96"/>
      <c r="K93" s="96"/>
      <c r="L93" s="96"/>
      <c r="M93" s="96"/>
      <c r="N93" s="96"/>
      <c r="O93" s="96"/>
      <c r="P93" s="96"/>
      <c r="Q93" s="96"/>
      <c r="R93" s="96"/>
      <c r="S93" s="96"/>
      <c r="T93" s="96"/>
      <c r="U93" s="96"/>
      <c r="V93" s="55"/>
    </row>
    <row r="94" spans="1:22" ht="18.75" thickBot="1" x14ac:dyDescent="0.25">
      <c r="A94" s="42"/>
      <c r="B94" s="64"/>
      <c r="C94" s="64"/>
      <c r="D94" s="64"/>
      <c r="E94" s="64"/>
      <c r="F94" s="64"/>
      <c r="G94" s="64"/>
      <c r="H94" s="64"/>
      <c r="I94" s="64"/>
      <c r="J94" s="64"/>
      <c r="K94" s="64"/>
      <c r="L94" s="64"/>
      <c r="M94" s="64"/>
      <c r="N94" s="64"/>
      <c r="O94" s="64"/>
      <c r="P94" s="64"/>
      <c r="Q94" s="64"/>
      <c r="R94" s="64"/>
      <c r="S94" s="64"/>
      <c r="T94" s="64"/>
      <c r="U94" s="64"/>
      <c r="V94" s="64"/>
    </row>
    <row r="95" spans="1:22" ht="16.5" thickBot="1" x14ac:dyDescent="0.3">
      <c r="A95" s="102" t="s">
        <v>62</v>
      </c>
      <c r="B95" s="102"/>
      <c r="C95" s="102"/>
      <c r="D95" s="102"/>
      <c r="E95" s="102"/>
      <c r="F95" s="102"/>
      <c r="G95" s="102"/>
      <c r="H95" s="102"/>
      <c r="I95" s="102"/>
      <c r="J95" s="102"/>
      <c r="K95" s="102"/>
      <c r="L95" s="102"/>
      <c r="M95" s="43">
        <f>U54+U67+U90</f>
        <v>0</v>
      </c>
      <c r="N95" s="44" t="s">
        <v>33</v>
      </c>
      <c r="Q95" s="64"/>
      <c r="R95" s="64"/>
      <c r="S95" s="64"/>
      <c r="T95" s="64"/>
      <c r="U95" s="64"/>
      <c r="V95" s="64"/>
    </row>
    <row r="96" spans="1:22" ht="18.75" thickBot="1" x14ac:dyDescent="0.25">
      <c r="A96" s="42"/>
      <c r="B96" s="64"/>
      <c r="C96" s="64"/>
      <c r="D96" s="64"/>
      <c r="E96" s="64"/>
      <c r="F96" s="64"/>
      <c r="G96" s="64"/>
      <c r="H96" s="64"/>
      <c r="I96" s="64"/>
      <c r="J96" s="64"/>
      <c r="K96" s="64"/>
      <c r="L96" s="64"/>
      <c r="M96" s="64"/>
      <c r="N96" s="64"/>
      <c r="O96" s="64"/>
      <c r="P96" s="64"/>
      <c r="Q96" s="64"/>
      <c r="R96" s="64"/>
      <c r="S96" s="64"/>
      <c r="T96" s="64"/>
      <c r="U96" s="64"/>
      <c r="V96" s="64"/>
    </row>
    <row r="97" spans="1:15" ht="16.5" thickBot="1" x14ac:dyDescent="0.25">
      <c r="A97" s="45"/>
      <c r="B97" s="95" t="s">
        <v>34</v>
      </c>
      <c r="C97" s="95"/>
      <c r="D97" s="95"/>
      <c r="E97" s="95"/>
      <c r="F97" s="46"/>
      <c r="M97" s="39"/>
    </row>
    <row r="98" spans="1:15" ht="16.5" thickBot="1" x14ac:dyDescent="0.25">
      <c r="A98" s="47"/>
      <c r="B98" s="95" t="s">
        <v>35</v>
      </c>
      <c r="C98" s="95"/>
      <c r="D98" s="95"/>
      <c r="E98" s="95"/>
      <c r="F98" s="48">
        <v>0</v>
      </c>
    </row>
    <row r="102" spans="1:15" ht="18" customHeight="1" x14ac:dyDescent="0.25">
      <c r="A102" s="56"/>
      <c r="B102" s="131" t="s">
        <v>63</v>
      </c>
      <c r="C102" s="131"/>
      <c r="D102" s="131"/>
      <c r="E102" s="57"/>
      <c r="F102" s="57"/>
      <c r="G102" s="12"/>
      <c r="H102" s="12"/>
      <c r="I102" s="12"/>
      <c r="J102" s="12"/>
      <c r="K102" s="131" t="s">
        <v>63</v>
      </c>
      <c r="L102" s="131"/>
      <c r="M102" s="131"/>
      <c r="N102" s="131"/>
      <c r="O102" s="131"/>
    </row>
    <row r="103" spans="1:15" ht="15" x14ac:dyDescent="0.25">
      <c r="A103" s="56"/>
      <c r="B103" s="131" t="s">
        <v>64</v>
      </c>
      <c r="C103" s="131"/>
      <c r="D103" s="131"/>
      <c r="E103" s="12"/>
      <c r="F103" s="12"/>
      <c r="G103" s="12"/>
      <c r="H103" s="12"/>
      <c r="I103" s="12"/>
      <c r="J103" s="12"/>
      <c r="K103" s="131" t="s">
        <v>231</v>
      </c>
      <c r="L103" s="131"/>
      <c r="M103" s="131"/>
      <c r="N103" s="131"/>
      <c r="O103" s="131"/>
    </row>
    <row r="106" spans="1:15" ht="21" customHeight="1" x14ac:dyDescent="0.2">
      <c r="A106" s="58" t="s">
        <v>65</v>
      </c>
      <c r="B106" s="129" t="s">
        <v>66</v>
      </c>
      <c r="C106" s="129"/>
      <c r="D106" s="129"/>
      <c r="E106" s="129"/>
      <c r="F106" s="129"/>
      <c r="G106" s="129"/>
      <c r="H106" s="129"/>
      <c r="I106" s="129"/>
    </row>
    <row r="107" spans="1:15" ht="16.5" customHeight="1" x14ac:dyDescent="0.2">
      <c r="A107" s="56"/>
      <c r="B107" s="129" t="s">
        <v>67</v>
      </c>
      <c r="C107" s="129"/>
      <c r="D107" s="129"/>
      <c r="E107" s="129"/>
      <c r="F107" s="129"/>
      <c r="G107" s="129"/>
      <c r="H107" s="129"/>
      <c r="I107" s="129"/>
      <c r="J107" s="129"/>
      <c r="K107" s="129"/>
    </row>
    <row r="108" spans="1:15" ht="17.25" customHeight="1" x14ac:dyDescent="0.2">
      <c r="A108" s="56"/>
      <c r="B108" s="129" t="s">
        <v>68</v>
      </c>
      <c r="C108" s="129"/>
      <c r="D108" s="129"/>
      <c r="E108" s="129"/>
      <c r="F108" s="129"/>
      <c r="G108" s="129"/>
      <c r="H108" s="129"/>
      <c r="I108" s="129"/>
      <c r="J108" s="129"/>
      <c r="K108" s="129"/>
    </row>
    <row r="109" spans="1:15" ht="18.75" customHeight="1" x14ac:dyDescent="0.2">
      <c r="A109" s="56"/>
      <c r="B109" s="129" t="s">
        <v>69</v>
      </c>
      <c r="C109" s="129"/>
      <c r="D109" s="129"/>
      <c r="E109" s="129"/>
      <c r="F109" s="129"/>
      <c r="G109" s="129"/>
      <c r="H109" s="129"/>
      <c r="I109" s="129"/>
      <c r="J109" s="129"/>
      <c r="K109" s="129"/>
    </row>
    <row r="110" spans="1:15" ht="23.25" customHeight="1" x14ac:dyDescent="0.2">
      <c r="A110" s="56"/>
      <c r="B110" s="129" t="s">
        <v>70</v>
      </c>
      <c r="C110" s="129"/>
      <c r="D110" s="129"/>
      <c r="E110" s="129"/>
      <c r="F110" s="129"/>
      <c r="G110" s="129"/>
      <c r="H110" s="129"/>
      <c r="I110" s="129"/>
      <c r="J110" s="129"/>
      <c r="K110" s="129"/>
    </row>
  </sheetData>
  <mergeCells count="127">
    <mergeCell ref="A9:V9"/>
    <mergeCell ref="C12:S12"/>
    <mergeCell ref="C13:S13"/>
    <mergeCell ref="C14:S14"/>
    <mergeCell ref="C15:S15"/>
    <mergeCell ref="C16:S16"/>
    <mergeCell ref="U1:V1"/>
    <mergeCell ref="A3:G3"/>
    <mergeCell ref="A4:E4"/>
    <mergeCell ref="A6:E6"/>
    <mergeCell ref="A7:B7"/>
    <mergeCell ref="A8:E8"/>
    <mergeCell ref="C23:F23"/>
    <mergeCell ref="J23:S23"/>
    <mergeCell ref="B25:G25"/>
    <mergeCell ref="A27:V27"/>
    <mergeCell ref="A28:V28"/>
    <mergeCell ref="B29:J29"/>
    <mergeCell ref="C17:V17"/>
    <mergeCell ref="C18:S18"/>
    <mergeCell ref="C19:S19"/>
    <mergeCell ref="C20:S20"/>
    <mergeCell ref="C22:H22"/>
    <mergeCell ref="J22:S22"/>
    <mergeCell ref="B34:J34"/>
    <mergeCell ref="S34:T34"/>
    <mergeCell ref="B35:J35"/>
    <mergeCell ref="S35:T35"/>
    <mergeCell ref="B36:J36"/>
    <mergeCell ref="S36:T36"/>
    <mergeCell ref="A30:V30"/>
    <mergeCell ref="A32:A33"/>
    <mergeCell ref="B32:J33"/>
    <mergeCell ref="K32:R32"/>
    <mergeCell ref="S32:T32"/>
    <mergeCell ref="U32:U33"/>
    <mergeCell ref="S33:T33"/>
    <mergeCell ref="B40:J40"/>
    <mergeCell ref="S40:T40"/>
    <mergeCell ref="B41:J41"/>
    <mergeCell ref="S41:T41"/>
    <mergeCell ref="B42:J42"/>
    <mergeCell ref="S42:T42"/>
    <mergeCell ref="B37:J37"/>
    <mergeCell ref="S37:T37"/>
    <mergeCell ref="B38:J38"/>
    <mergeCell ref="S38:T38"/>
    <mergeCell ref="B39:J39"/>
    <mergeCell ref="S39:T39"/>
    <mergeCell ref="B46:J46"/>
    <mergeCell ref="S46:T46"/>
    <mergeCell ref="B47:J47"/>
    <mergeCell ref="S47:T47"/>
    <mergeCell ref="B48:J48"/>
    <mergeCell ref="S48:T48"/>
    <mergeCell ref="B43:J43"/>
    <mergeCell ref="S43:T43"/>
    <mergeCell ref="B44:J44"/>
    <mergeCell ref="S44:T44"/>
    <mergeCell ref="B45:J45"/>
    <mergeCell ref="S45:T45"/>
    <mergeCell ref="B52:J52"/>
    <mergeCell ref="S52:T52"/>
    <mergeCell ref="B53:J53"/>
    <mergeCell ref="S53:T53"/>
    <mergeCell ref="B54:J54"/>
    <mergeCell ref="S54:T54"/>
    <mergeCell ref="B49:J49"/>
    <mergeCell ref="S49:T49"/>
    <mergeCell ref="B50:J50"/>
    <mergeCell ref="S50:T50"/>
    <mergeCell ref="B51:J51"/>
    <mergeCell ref="S51:T51"/>
    <mergeCell ref="B63:J63"/>
    <mergeCell ref="S63:T63"/>
    <mergeCell ref="B64:J64"/>
    <mergeCell ref="S64:T64"/>
    <mergeCell ref="B65:J65"/>
    <mergeCell ref="S65:T65"/>
    <mergeCell ref="A56:P57"/>
    <mergeCell ref="A59:V59"/>
    <mergeCell ref="A61:A62"/>
    <mergeCell ref="B61:J62"/>
    <mergeCell ref="K61:R61"/>
    <mergeCell ref="S61:T61"/>
    <mergeCell ref="U61:U62"/>
    <mergeCell ref="S62:T62"/>
    <mergeCell ref="S73:T73"/>
    <mergeCell ref="U73:U74"/>
    <mergeCell ref="B75:J75"/>
    <mergeCell ref="B66:J66"/>
    <mergeCell ref="S66:T66"/>
    <mergeCell ref="B67:J67"/>
    <mergeCell ref="S67:T67"/>
    <mergeCell ref="A69:R69"/>
    <mergeCell ref="A71:V71"/>
    <mergeCell ref="B76:J76"/>
    <mergeCell ref="B77:J77"/>
    <mergeCell ref="B78:J78"/>
    <mergeCell ref="B79:J79"/>
    <mergeCell ref="B80:J80"/>
    <mergeCell ref="B81:J81"/>
    <mergeCell ref="A73:A74"/>
    <mergeCell ref="B73:J74"/>
    <mergeCell ref="K73:R73"/>
    <mergeCell ref="B88:J88"/>
    <mergeCell ref="B89:J89"/>
    <mergeCell ref="B90:J90"/>
    <mergeCell ref="A93:U93"/>
    <mergeCell ref="A95:L95"/>
    <mergeCell ref="B97:E97"/>
    <mergeCell ref="B82:J82"/>
    <mergeCell ref="B83:J83"/>
    <mergeCell ref="B84:J84"/>
    <mergeCell ref="B85:J85"/>
    <mergeCell ref="B86:J86"/>
    <mergeCell ref="B87:J87"/>
    <mergeCell ref="B107:K107"/>
    <mergeCell ref="B108:K108"/>
    <mergeCell ref="B109:K109"/>
    <mergeCell ref="B110:K110"/>
    <mergeCell ref="B98:E98"/>
    <mergeCell ref="B102:D102"/>
    <mergeCell ref="K102:O102"/>
    <mergeCell ref="B103:D103"/>
    <mergeCell ref="K103:O103"/>
    <mergeCell ref="B106:I106"/>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ageMargins left="0.7" right="0.7" top="0.75" bottom="0.75" header="0.3" footer="0.3"/>
  <pageSetup paperSize="9"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9</vt:i4>
      </vt:variant>
    </vt:vector>
  </HeadingPairs>
  <TitlesOfParts>
    <vt:vector size="20" baseType="lpstr">
      <vt:lpstr>St. lekki</vt:lpstr>
      <vt:lpstr>St. umiarkowany</vt:lpstr>
      <vt:lpstr>Niesłyszący</vt:lpstr>
      <vt:lpstr>Słabosłyszący</vt:lpstr>
      <vt:lpstr>Autyzm</vt:lpstr>
      <vt:lpstr>Słabowidzący z zastrzeż.</vt:lpstr>
      <vt:lpstr>Słabowidzący o których mowa</vt:lpstr>
      <vt:lpstr>Niewidomi z zastrzeż.</vt:lpstr>
      <vt:lpstr>Niewidomi  o których mowa</vt:lpstr>
      <vt:lpstr>Arkusz2</vt:lpstr>
      <vt:lpstr>Arkusz3</vt:lpstr>
      <vt:lpstr>Autyzm!_ftnref1</vt:lpstr>
      <vt:lpstr>Niesłyszący!_ftnref1</vt:lpstr>
      <vt:lpstr>'Niewidomi  o których mowa'!_ftnref1</vt:lpstr>
      <vt:lpstr>'Niewidomi z zastrzeż.'!_ftnref1</vt:lpstr>
      <vt:lpstr>Słabosłyszący!_ftnref1</vt:lpstr>
      <vt:lpstr>'Słabowidzący o których mowa'!_ftnref1</vt:lpstr>
      <vt:lpstr>'Słabowidzący z zastrzeż.'!_ftnref1</vt:lpstr>
      <vt:lpstr>'St. lekki'!_ftnref1</vt:lpstr>
      <vt:lpstr>'St. umiarkowany'!_ftnref1</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Krzysztof Salwowski</cp:lastModifiedBy>
  <cp:lastPrinted>2016-04-18T11:25:45Z</cp:lastPrinted>
  <dcterms:created xsi:type="dcterms:W3CDTF">2016-04-18T06:16:40Z</dcterms:created>
  <dcterms:modified xsi:type="dcterms:W3CDTF">2018-04-11T11:19:53Z</dcterms:modified>
</cp:coreProperties>
</file>