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Pracownik\Desktop\Nowy folder\"/>
    </mc:Choice>
  </mc:AlternateContent>
  <xr:revisionPtr revIDLastSave="0" documentId="13_ncr:1_{2D9D7461-15A8-4F9D-830F-6750915C7422}" xr6:coauthVersionLast="36" xr6:coauthVersionMax="36" xr10:uidLastSave="{00000000-0000-0000-0000-000000000000}"/>
  <bookViews>
    <workbookView xWindow="0" yWindow="0" windowWidth="28800" windowHeight="12225" tabRatio="712" xr2:uid="{00000000-000D-0000-FFFF-FFFF00000000}"/>
  </bookViews>
  <sheets>
    <sheet name="st. lekki" sheetId="1" r:id="rId1"/>
    <sheet name="st. umiarkowany" sheetId="4" r:id="rId2"/>
    <sheet name="niesłyszący" sheetId="5" r:id="rId3"/>
    <sheet name="słabosłyszący" sheetId="6" r:id="rId4"/>
    <sheet name="autyzm" sheetId="7" r:id="rId5"/>
    <sheet name="słabowidz. druk niepowiększony" sheetId="8" r:id="rId6"/>
    <sheet name="słabowidz. druk powiększony" sheetId="9" r:id="rId7"/>
    <sheet name="niewidomi" sheetId="10" r:id="rId8"/>
    <sheet name="niewidomi Braille" sheetId="11" r:id="rId9"/>
  </sheets>
  <definedNames>
    <definedName name="_ftn1" localSheetId="4">autyzm!#REF!</definedName>
    <definedName name="_ftn1" localSheetId="2">niesłyszący!#REF!</definedName>
    <definedName name="_ftn1" localSheetId="7">niewidomi!#REF!</definedName>
    <definedName name="_ftn1" localSheetId="8">'niewidomi Braille'!#REF!</definedName>
    <definedName name="_ftn1" localSheetId="3">słabosłyszący!#REF!</definedName>
    <definedName name="_ftn1" localSheetId="5">'słabowidz. druk niepowiększony'!#REF!</definedName>
    <definedName name="_ftn1" localSheetId="6">'słabowidz. druk powiększony'!#REF!</definedName>
    <definedName name="_ftn1" localSheetId="0">'st. lekki'!#REF!</definedName>
    <definedName name="_ftn1" localSheetId="1">'st. umiarkowany'!#REF!</definedName>
    <definedName name="_ftn2" localSheetId="4">autyzm!$A$45</definedName>
    <definedName name="_ftn2" localSheetId="2">niesłyszący!$A$45</definedName>
    <definedName name="_ftn2" localSheetId="7">niewidomi!$A$45</definedName>
    <definedName name="_ftn2" localSheetId="8">'niewidomi Braille'!$A$45</definedName>
    <definedName name="_ftn2" localSheetId="3">słabosłyszący!$A$45</definedName>
    <definedName name="_ftn2" localSheetId="5">'słabowidz. druk niepowiększony'!$A$45</definedName>
    <definedName name="_ftn2" localSheetId="6">'słabowidz. druk powiększony'!$A$45</definedName>
    <definedName name="_ftn2" localSheetId="0">'st. lekki'!$A$45</definedName>
    <definedName name="_ftn2" localSheetId="1">'st. umiarkowany'!$A$45</definedName>
    <definedName name="_ftnref1" localSheetId="4">autyzm!$B$35</definedName>
    <definedName name="_ftnref1" localSheetId="2">niesłyszący!$B$35</definedName>
    <definedName name="_ftnref1" localSheetId="7">niewidomi!$B$35</definedName>
    <definedName name="_ftnref1" localSheetId="8">'niewidomi Braille'!$B$35</definedName>
    <definedName name="_ftnref1" localSheetId="3">słabosłyszący!$B$35</definedName>
    <definedName name="_ftnref1" localSheetId="5">'słabowidz. druk niepowiększony'!$B$35</definedName>
    <definedName name="_ftnref1" localSheetId="6">'słabowidz. druk powiększony'!$B$35</definedName>
    <definedName name="_ftnref1" localSheetId="0">'st. lekki'!$B$35</definedName>
    <definedName name="_ftnref1" localSheetId="1">'st. umiarkowany'!$B$35</definedName>
    <definedName name="_ftnref2" localSheetId="4">autyzm!$B$40</definedName>
    <definedName name="_ftnref2" localSheetId="2">niesłyszący!$B$40</definedName>
    <definedName name="_ftnref2" localSheetId="7">niewidomi!$B$40</definedName>
    <definedName name="_ftnref2" localSheetId="8">'niewidomi Braille'!$B$40</definedName>
    <definedName name="_ftnref2" localSheetId="3">słabosłyszący!$B$40</definedName>
    <definedName name="_ftnref2" localSheetId="5">'słabowidz. druk niepowiększony'!$B$40</definedName>
    <definedName name="_ftnref2" localSheetId="6">'słabowidz. druk powiększony'!$B$40</definedName>
    <definedName name="_ftnref2" localSheetId="0">'st. lekki'!$B$40</definedName>
    <definedName name="_ftnref2" localSheetId="1">'st. umiarkowany'!$B$40</definedName>
    <definedName name="_xlnm.Print_Area" localSheetId="4">autyzm!$A$3:$T$147</definedName>
    <definedName name="_xlnm.Print_Area" localSheetId="2">niesłyszący!$A$3:$T$147</definedName>
    <definedName name="_xlnm.Print_Area" localSheetId="7">niewidomi!$A$3:$T$147</definedName>
    <definedName name="_xlnm.Print_Area" localSheetId="3">słabosłyszący!$A$3:$T$147</definedName>
    <definedName name="_xlnm.Print_Area" localSheetId="5">'słabowidz. druk niepowiększony'!$A$3:$T$147</definedName>
    <definedName name="_xlnm.Print_Area" localSheetId="6">'słabowidz. druk powiększony'!$A$3:$T$147</definedName>
    <definedName name="_xlnm.Print_Area" localSheetId="0">'st. lekki'!$A$3:$T$147</definedName>
    <definedName name="_xlnm.Print_Area" localSheetId="1">'st. umiarkowany'!$A$3:$T$147</definedName>
  </definedNames>
  <calcPr calcId="191029"/>
</workbook>
</file>

<file path=xl/calcChain.xml><?xml version="1.0" encoding="utf-8"?>
<calcChain xmlns="http://schemas.openxmlformats.org/spreadsheetml/2006/main">
  <c r="R65" i="4" l="1"/>
  <c r="Q65" i="4"/>
  <c r="P65" i="4"/>
  <c r="O65" i="4"/>
  <c r="N65" i="4"/>
  <c r="M65" i="4"/>
  <c r="L65" i="4"/>
  <c r="K65" i="4"/>
  <c r="S65" i="4" s="1"/>
  <c r="R87" i="11" l="1"/>
  <c r="Q87" i="11"/>
  <c r="R84" i="11"/>
  <c r="Q84" i="11"/>
  <c r="R50" i="11"/>
  <c r="Q50" i="11"/>
  <c r="R49" i="11"/>
  <c r="Q49" i="11"/>
  <c r="R47" i="11"/>
  <c r="Q47" i="11"/>
  <c r="R45" i="11"/>
  <c r="Q45" i="11"/>
  <c r="Q51" i="11" s="1"/>
  <c r="P87" i="11"/>
  <c r="O87" i="11"/>
  <c r="P84" i="11"/>
  <c r="O84" i="11"/>
  <c r="O50" i="11"/>
  <c r="O49" i="11"/>
  <c r="O47" i="11"/>
  <c r="O45" i="11"/>
  <c r="P43" i="11"/>
  <c r="S43" i="11" s="1"/>
  <c r="N87" i="11"/>
  <c r="N84" i="11"/>
  <c r="N50" i="11"/>
  <c r="N49" i="11"/>
  <c r="N47" i="11"/>
  <c r="N45" i="11"/>
  <c r="M87" i="11"/>
  <c r="L87" i="11"/>
  <c r="K87" i="11"/>
  <c r="M83" i="11"/>
  <c r="M89" i="11" s="1"/>
  <c r="L83" i="11"/>
  <c r="K83" i="11"/>
  <c r="L50" i="11"/>
  <c r="K50" i="11"/>
  <c r="L48" i="11"/>
  <c r="K48" i="11"/>
  <c r="L46" i="11"/>
  <c r="K46" i="11"/>
  <c r="S46" i="11" s="1"/>
  <c r="L44" i="11"/>
  <c r="K44" i="11"/>
  <c r="M42" i="11"/>
  <c r="S42" i="11" s="1"/>
  <c r="Q86" i="11"/>
  <c r="P86" i="11"/>
  <c r="N86" i="11"/>
  <c r="R88" i="11"/>
  <c r="Q88" i="11"/>
  <c r="P88" i="11"/>
  <c r="O88" i="11"/>
  <c r="N88" i="11"/>
  <c r="R85" i="11"/>
  <c r="Q85" i="11"/>
  <c r="P85" i="11"/>
  <c r="O85" i="11"/>
  <c r="N85" i="11"/>
  <c r="R65" i="11"/>
  <c r="Q65" i="11"/>
  <c r="P65" i="11"/>
  <c r="O65" i="11"/>
  <c r="N65" i="11"/>
  <c r="M88" i="11"/>
  <c r="L88" i="11"/>
  <c r="K88" i="11"/>
  <c r="M85" i="11"/>
  <c r="L85" i="11"/>
  <c r="K85" i="11"/>
  <c r="M65" i="11"/>
  <c r="L65" i="11"/>
  <c r="K65" i="11"/>
  <c r="M51" i="11"/>
  <c r="S48" i="11"/>
  <c r="L51" i="11"/>
  <c r="R87" i="10"/>
  <c r="Q87" i="10"/>
  <c r="R84" i="10"/>
  <c r="Q84" i="10"/>
  <c r="R50" i="10"/>
  <c r="Q50" i="10"/>
  <c r="R49" i="10"/>
  <c r="Q49" i="10"/>
  <c r="R47" i="10"/>
  <c r="Q47" i="10"/>
  <c r="R45" i="10"/>
  <c r="Q45" i="10"/>
  <c r="P87" i="10"/>
  <c r="O87" i="10"/>
  <c r="P84" i="10"/>
  <c r="O84" i="10"/>
  <c r="O50" i="10"/>
  <c r="O49" i="10"/>
  <c r="O47" i="10"/>
  <c r="O45" i="10"/>
  <c r="P43" i="10"/>
  <c r="N87" i="10"/>
  <c r="N84" i="10"/>
  <c r="N50" i="10"/>
  <c r="N49" i="10"/>
  <c r="N47" i="10"/>
  <c r="S47" i="10" s="1"/>
  <c r="N45" i="10"/>
  <c r="M87" i="10"/>
  <c r="L87" i="10"/>
  <c r="K87" i="10"/>
  <c r="S87" i="10" s="1"/>
  <c r="M83" i="10"/>
  <c r="L83" i="10"/>
  <c r="K83" i="10"/>
  <c r="L50" i="10"/>
  <c r="K50" i="10"/>
  <c r="L48" i="10"/>
  <c r="K48" i="10"/>
  <c r="L46" i="10"/>
  <c r="S46" i="10" s="1"/>
  <c r="K46" i="10"/>
  <c r="L44" i="10"/>
  <c r="K44" i="10"/>
  <c r="M42" i="10"/>
  <c r="M51" i="10" s="1"/>
  <c r="Q86" i="10"/>
  <c r="P86" i="10"/>
  <c r="N86" i="10"/>
  <c r="S86" i="10" s="1"/>
  <c r="R88" i="10"/>
  <c r="Q88" i="10"/>
  <c r="P88" i="10"/>
  <c r="O88" i="10"/>
  <c r="N88" i="10"/>
  <c r="R85" i="10"/>
  <c r="Q85" i="10"/>
  <c r="P85" i="10"/>
  <c r="O85" i="10"/>
  <c r="N85" i="10"/>
  <c r="R65" i="10"/>
  <c r="Q65" i="10"/>
  <c r="P65" i="10"/>
  <c r="O65" i="10"/>
  <c r="N65" i="10"/>
  <c r="M88" i="10"/>
  <c r="L88" i="10"/>
  <c r="K88" i="10"/>
  <c r="M85" i="10"/>
  <c r="L85" i="10"/>
  <c r="K85" i="10"/>
  <c r="M65" i="10"/>
  <c r="L65" i="10"/>
  <c r="K65" i="10"/>
  <c r="L89" i="10"/>
  <c r="M89" i="10"/>
  <c r="K89" i="10"/>
  <c r="S48" i="10"/>
  <c r="R51" i="10"/>
  <c r="L51" i="10"/>
  <c r="K51" i="10"/>
  <c r="P51" i="10"/>
  <c r="R87" i="9"/>
  <c r="Q87" i="9"/>
  <c r="R84" i="9"/>
  <c r="R89" i="9" s="1"/>
  <c r="Q84" i="9"/>
  <c r="R50" i="9"/>
  <c r="Q50" i="9"/>
  <c r="R49" i="9"/>
  <c r="Q49" i="9"/>
  <c r="R47" i="9"/>
  <c r="Q47" i="9"/>
  <c r="Q51" i="9" s="1"/>
  <c r="R45" i="9"/>
  <c r="Q45" i="9"/>
  <c r="P87" i="9"/>
  <c r="O87" i="9"/>
  <c r="P84" i="9"/>
  <c r="O84" i="9"/>
  <c r="O50" i="9"/>
  <c r="O49" i="9"/>
  <c r="O47" i="9"/>
  <c r="S47" i="9" s="1"/>
  <c r="O45" i="9"/>
  <c r="P43" i="9"/>
  <c r="N87" i="9"/>
  <c r="N84" i="9"/>
  <c r="N89" i="9" s="1"/>
  <c r="N50" i="9"/>
  <c r="N49" i="9"/>
  <c r="N47" i="9"/>
  <c r="N45" i="9"/>
  <c r="M87" i="9"/>
  <c r="L87" i="9"/>
  <c r="K87" i="9"/>
  <c r="M83" i="9"/>
  <c r="M89" i="9" s="1"/>
  <c r="L83" i="9"/>
  <c r="K83" i="9"/>
  <c r="L50" i="9"/>
  <c r="K50" i="9"/>
  <c r="L48" i="9"/>
  <c r="K48" i="9"/>
  <c r="L46" i="9"/>
  <c r="L51" i="9" s="1"/>
  <c r="K46" i="9"/>
  <c r="K51" i="9" s="1"/>
  <c r="L44" i="9"/>
  <c r="K44" i="9"/>
  <c r="M42" i="9"/>
  <c r="M51" i="9" s="1"/>
  <c r="Q86" i="9"/>
  <c r="P86" i="9"/>
  <c r="N86" i="9"/>
  <c r="R88" i="9"/>
  <c r="Q88" i="9"/>
  <c r="P88" i="9"/>
  <c r="O88" i="9"/>
  <c r="N88" i="9"/>
  <c r="R85" i="9"/>
  <c r="Q85" i="9"/>
  <c r="P85" i="9"/>
  <c r="O85" i="9"/>
  <c r="N85" i="9"/>
  <c r="R65" i="9"/>
  <c r="Q65" i="9"/>
  <c r="P65" i="9"/>
  <c r="O65" i="9"/>
  <c r="N65" i="9"/>
  <c r="M88" i="9"/>
  <c r="L88" i="9"/>
  <c r="K88" i="9"/>
  <c r="K89" i="9" s="1"/>
  <c r="M85" i="9"/>
  <c r="L85" i="9"/>
  <c r="K85" i="9"/>
  <c r="M65" i="9"/>
  <c r="L65" i="9"/>
  <c r="K65" i="9"/>
  <c r="S65" i="9" s="1"/>
  <c r="L89" i="9"/>
  <c r="S86" i="9"/>
  <c r="S48" i="9"/>
  <c r="R51" i="9"/>
  <c r="P51" i="9"/>
  <c r="S42" i="9"/>
  <c r="M87" i="8"/>
  <c r="L87" i="8"/>
  <c r="K87" i="8"/>
  <c r="M83" i="8"/>
  <c r="L83" i="8"/>
  <c r="K83" i="8"/>
  <c r="L50" i="8"/>
  <c r="K50" i="8"/>
  <c r="L48" i="8"/>
  <c r="S48" i="8" s="1"/>
  <c r="K48" i="8"/>
  <c r="L46" i="8"/>
  <c r="K46" i="8"/>
  <c r="S46" i="8" s="1"/>
  <c r="L44" i="8"/>
  <c r="L51" i="8" s="1"/>
  <c r="K44" i="8"/>
  <c r="M42" i="8"/>
  <c r="R88" i="8"/>
  <c r="Q88" i="8"/>
  <c r="P88" i="8"/>
  <c r="O88" i="8"/>
  <c r="N88" i="8"/>
  <c r="M88" i="8"/>
  <c r="L88" i="8"/>
  <c r="K88" i="8"/>
  <c r="R87" i="8"/>
  <c r="Q87" i="8"/>
  <c r="P87" i="8"/>
  <c r="O87" i="8"/>
  <c r="N87" i="8"/>
  <c r="Q86" i="8"/>
  <c r="P86" i="8"/>
  <c r="N86" i="8"/>
  <c r="S86" i="8" s="1"/>
  <c r="R85" i="8"/>
  <c r="Q85" i="8"/>
  <c r="P85" i="8"/>
  <c r="O85" i="8"/>
  <c r="N85" i="8"/>
  <c r="M85" i="8"/>
  <c r="L85" i="8"/>
  <c r="K85" i="8"/>
  <c r="K89" i="8" s="1"/>
  <c r="R84" i="8"/>
  <c r="Q84" i="8"/>
  <c r="Q89" i="8" s="1"/>
  <c r="P84" i="8"/>
  <c r="O84" i="8"/>
  <c r="N84" i="8"/>
  <c r="R65" i="8"/>
  <c r="Q65" i="8"/>
  <c r="P65" i="8"/>
  <c r="O65" i="8"/>
  <c r="N65" i="8"/>
  <c r="M65" i="8"/>
  <c r="L65" i="8"/>
  <c r="K65" i="8"/>
  <c r="S65" i="8" s="1"/>
  <c r="M51" i="8"/>
  <c r="R50" i="8"/>
  <c r="Q50" i="8"/>
  <c r="O50" i="8"/>
  <c r="N50" i="8"/>
  <c r="R49" i="8"/>
  <c r="Q49" i="8"/>
  <c r="O49" i="8"/>
  <c r="N49" i="8"/>
  <c r="R47" i="8"/>
  <c r="Q47" i="8"/>
  <c r="O47" i="8"/>
  <c r="N47" i="8"/>
  <c r="R45" i="8"/>
  <c r="R51" i="8" s="1"/>
  <c r="Q45" i="8"/>
  <c r="O45" i="8"/>
  <c r="N45" i="8"/>
  <c r="P43" i="8"/>
  <c r="P51" i="8" s="1"/>
  <c r="S42" i="8"/>
  <c r="R88" i="7"/>
  <c r="Q88" i="7"/>
  <c r="P88" i="7"/>
  <c r="O88" i="7"/>
  <c r="N88" i="7"/>
  <c r="R85" i="7"/>
  <c r="Q85" i="7"/>
  <c r="P85" i="7"/>
  <c r="O85" i="7"/>
  <c r="N85" i="7"/>
  <c r="R65" i="7"/>
  <c r="Q65" i="7"/>
  <c r="P65" i="7"/>
  <c r="O65" i="7"/>
  <c r="N65" i="7"/>
  <c r="M88" i="7"/>
  <c r="L88" i="7"/>
  <c r="S88" i="7" s="1"/>
  <c r="K88" i="7"/>
  <c r="M85" i="7"/>
  <c r="L85" i="7"/>
  <c r="K85" i="7"/>
  <c r="M65" i="7"/>
  <c r="L65" i="7"/>
  <c r="K65" i="7"/>
  <c r="R87" i="7"/>
  <c r="Q87" i="7"/>
  <c r="P87" i="7"/>
  <c r="O87" i="7"/>
  <c r="N87" i="7"/>
  <c r="M87" i="7"/>
  <c r="L87" i="7"/>
  <c r="K87" i="7"/>
  <c r="Q86" i="7"/>
  <c r="P86" i="7"/>
  <c r="N86" i="7"/>
  <c r="S86" i="7" s="1"/>
  <c r="R84" i="7"/>
  <c r="Q84" i="7"/>
  <c r="P84" i="7"/>
  <c r="P89" i="7" s="1"/>
  <c r="O84" i="7"/>
  <c r="N84" i="7"/>
  <c r="M83" i="7"/>
  <c r="M89" i="7" s="1"/>
  <c r="L83" i="7"/>
  <c r="L89" i="7" s="1"/>
  <c r="K83" i="7"/>
  <c r="R50" i="7"/>
  <c r="Q50" i="7"/>
  <c r="O50" i="7"/>
  <c r="N50" i="7"/>
  <c r="L50" i="7"/>
  <c r="S50" i="7" s="1"/>
  <c r="K50" i="7"/>
  <c r="R49" i="7"/>
  <c r="Q49" i="7"/>
  <c r="O49" i="7"/>
  <c r="N49" i="7"/>
  <c r="L48" i="7"/>
  <c r="S48" i="7" s="1"/>
  <c r="K48" i="7"/>
  <c r="R47" i="7"/>
  <c r="Q47" i="7"/>
  <c r="O47" i="7"/>
  <c r="N47" i="7"/>
  <c r="L46" i="7"/>
  <c r="S46" i="7" s="1"/>
  <c r="K46" i="7"/>
  <c r="R45" i="7"/>
  <c r="Q45" i="7"/>
  <c r="Q51" i="7" s="1"/>
  <c r="O45" i="7"/>
  <c r="O51" i="7" s="1"/>
  <c r="N45" i="7"/>
  <c r="L44" i="7"/>
  <c r="K44" i="7"/>
  <c r="K51" i="7" s="1"/>
  <c r="S43" i="7"/>
  <c r="P43" i="7"/>
  <c r="P51" i="7" s="1"/>
  <c r="S42" i="7"/>
  <c r="M42" i="7"/>
  <c r="M51" i="7" s="1"/>
  <c r="L89" i="6"/>
  <c r="R88" i="6"/>
  <c r="Q88" i="6"/>
  <c r="P88" i="6"/>
  <c r="O88" i="6"/>
  <c r="N88" i="6"/>
  <c r="M88" i="6"/>
  <c r="L88" i="6"/>
  <c r="K88" i="6"/>
  <c r="R87" i="6"/>
  <c r="Q87" i="6"/>
  <c r="P87" i="6"/>
  <c r="O87" i="6"/>
  <c r="N87" i="6"/>
  <c r="M87" i="6"/>
  <c r="L87" i="6"/>
  <c r="K87" i="6"/>
  <c r="S86" i="6"/>
  <c r="Q86" i="6"/>
  <c r="P86" i="6"/>
  <c r="N86" i="6"/>
  <c r="R85" i="6"/>
  <c r="Q85" i="6"/>
  <c r="P85" i="6"/>
  <c r="O85" i="6"/>
  <c r="N85" i="6"/>
  <c r="M85" i="6"/>
  <c r="L85" i="6"/>
  <c r="K85" i="6"/>
  <c r="R84" i="6"/>
  <c r="R89" i="6" s="1"/>
  <c r="Q84" i="6"/>
  <c r="Q89" i="6" s="1"/>
  <c r="P84" i="6"/>
  <c r="P89" i="6" s="1"/>
  <c r="O84" i="6"/>
  <c r="O89" i="6" s="1"/>
  <c r="N84" i="6"/>
  <c r="N89" i="6" s="1"/>
  <c r="M83" i="6"/>
  <c r="M89" i="6" s="1"/>
  <c r="L83" i="6"/>
  <c r="K83" i="6"/>
  <c r="K89" i="6" s="1"/>
  <c r="R65" i="6"/>
  <c r="Q65" i="6"/>
  <c r="P65" i="6"/>
  <c r="O65" i="6"/>
  <c r="N65" i="6"/>
  <c r="M65" i="6"/>
  <c r="L65" i="6"/>
  <c r="K65" i="6"/>
  <c r="M51" i="6"/>
  <c r="R50" i="6"/>
  <c r="Q50" i="6"/>
  <c r="O50" i="6"/>
  <c r="N50" i="6"/>
  <c r="L50" i="6"/>
  <c r="K50" i="6"/>
  <c r="R49" i="6"/>
  <c r="Q49" i="6"/>
  <c r="O49" i="6"/>
  <c r="N49" i="6"/>
  <c r="L48" i="6"/>
  <c r="K48" i="6"/>
  <c r="S48" i="6" s="1"/>
  <c r="R47" i="6"/>
  <c r="Q47" i="6"/>
  <c r="O47" i="6"/>
  <c r="N47" i="6"/>
  <c r="S47" i="6" s="1"/>
  <c r="L46" i="6"/>
  <c r="K46" i="6"/>
  <c r="S46" i="6" s="1"/>
  <c r="R45" i="6"/>
  <c r="R51" i="6" s="1"/>
  <c r="Q45" i="6"/>
  <c r="Q51" i="6" s="1"/>
  <c r="O45" i="6"/>
  <c r="O51" i="6" s="1"/>
  <c r="N45" i="6"/>
  <c r="L44" i="6"/>
  <c r="L51" i="6" s="1"/>
  <c r="K44" i="6"/>
  <c r="K51" i="6" s="1"/>
  <c r="P43" i="6"/>
  <c r="P51" i="6" s="1"/>
  <c r="S42" i="6"/>
  <c r="M42" i="6"/>
  <c r="R88" i="5"/>
  <c r="Q88" i="5"/>
  <c r="P88" i="5"/>
  <c r="O88" i="5"/>
  <c r="N88" i="5"/>
  <c r="R85" i="5"/>
  <c r="Q85" i="5"/>
  <c r="P85" i="5"/>
  <c r="O85" i="5"/>
  <c r="N85" i="5"/>
  <c r="R65" i="5"/>
  <c r="Q65" i="5"/>
  <c r="P65" i="5"/>
  <c r="O65" i="5"/>
  <c r="N65" i="5"/>
  <c r="M88" i="5"/>
  <c r="L88" i="5"/>
  <c r="K88" i="5"/>
  <c r="M85" i="5"/>
  <c r="L85" i="5"/>
  <c r="K85" i="5"/>
  <c r="M65" i="5"/>
  <c r="L65" i="5"/>
  <c r="K65" i="5"/>
  <c r="L89" i="5"/>
  <c r="R87" i="5"/>
  <c r="Q87" i="5"/>
  <c r="P87" i="5"/>
  <c r="O87" i="5"/>
  <c r="N87" i="5"/>
  <c r="M87" i="5"/>
  <c r="L87" i="5"/>
  <c r="K87" i="5"/>
  <c r="Q86" i="5"/>
  <c r="P86" i="5"/>
  <c r="N86" i="5"/>
  <c r="S86" i="5" s="1"/>
  <c r="R84" i="5"/>
  <c r="Q84" i="5"/>
  <c r="Q89" i="5" s="1"/>
  <c r="P84" i="5"/>
  <c r="O84" i="5"/>
  <c r="N84" i="5"/>
  <c r="M83" i="5"/>
  <c r="M89" i="5" s="1"/>
  <c r="L83" i="5"/>
  <c r="K83" i="5"/>
  <c r="K89" i="5" s="1"/>
  <c r="R50" i="5"/>
  <c r="Q50" i="5"/>
  <c r="O50" i="5"/>
  <c r="N50" i="5"/>
  <c r="L50" i="5"/>
  <c r="K50" i="5"/>
  <c r="R49" i="5"/>
  <c r="Q49" i="5"/>
  <c r="O49" i="5"/>
  <c r="N49" i="5"/>
  <c r="L48" i="5"/>
  <c r="K48" i="5"/>
  <c r="R47" i="5"/>
  <c r="Q47" i="5"/>
  <c r="O47" i="5"/>
  <c r="N47" i="5"/>
  <c r="S47" i="5" s="1"/>
  <c r="L46" i="5"/>
  <c r="K46" i="5"/>
  <c r="R45" i="5"/>
  <c r="R51" i="5" s="1"/>
  <c r="Q45" i="5"/>
  <c r="Q51" i="5" s="1"/>
  <c r="O45" i="5"/>
  <c r="O51" i="5" s="1"/>
  <c r="N45" i="5"/>
  <c r="L44" i="5"/>
  <c r="L51" i="5" s="1"/>
  <c r="K44" i="5"/>
  <c r="K51" i="5" s="1"/>
  <c r="P43" i="5"/>
  <c r="P51" i="5" s="1"/>
  <c r="M42" i="5"/>
  <c r="S42" i="5" s="1"/>
  <c r="O51" i="11" l="1"/>
  <c r="R51" i="11"/>
  <c r="S65" i="11"/>
  <c r="S42" i="10"/>
  <c r="S50" i="10"/>
  <c r="O51" i="10"/>
  <c r="Q51" i="10"/>
  <c r="S65" i="10"/>
  <c r="Q89" i="10"/>
  <c r="S88" i="10"/>
  <c r="N51" i="9"/>
  <c r="O51" i="9"/>
  <c r="S45" i="9"/>
  <c r="S87" i="9"/>
  <c r="S88" i="9"/>
  <c r="Q89" i="9"/>
  <c r="K51" i="8"/>
  <c r="S50" i="8"/>
  <c r="S84" i="8"/>
  <c r="R89" i="8"/>
  <c r="S47" i="7"/>
  <c r="L51" i="7"/>
  <c r="R51" i="7"/>
  <c r="S45" i="7"/>
  <c r="S49" i="7"/>
  <c r="S65" i="7"/>
  <c r="S84" i="7"/>
  <c r="K89" i="7"/>
  <c r="O89" i="7"/>
  <c r="S87" i="7"/>
  <c r="S45" i="6"/>
  <c r="S49" i="6"/>
  <c r="S50" i="6"/>
  <c r="S65" i="6"/>
  <c r="S85" i="6"/>
  <c r="S87" i="6"/>
  <c r="S88" i="6"/>
  <c r="M51" i="5"/>
  <c r="S48" i="5"/>
  <c r="S45" i="5"/>
  <c r="S49" i="5"/>
  <c r="S50" i="5"/>
  <c r="S43" i="5"/>
  <c r="S46" i="5"/>
  <c r="S65" i="5"/>
  <c r="S88" i="5"/>
  <c r="S87" i="5"/>
  <c r="S84" i="5"/>
  <c r="R89" i="5"/>
  <c r="L89" i="8"/>
  <c r="O51" i="8"/>
  <c r="S47" i="8"/>
  <c r="S49" i="8"/>
  <c r="O89" i="8"/>
  <c r="S85" i="8"/>
  <c r="M89" i="8"/>
  <c r="Q51" i="8"/>
  <c r="N51" i="8"/>
  <c r="P89" i="8"/>
  <c r="S88" i="8"/>
  <c r="S87" i="8"/>
  <c r="S45" i="8"/>
  <c r="R89" i="11"/>
  <c r="L89" i="11"/>
  <c r="S86" i="11"/>
  <c r="K89" i="11"/>
  <c r="Q89" i="11"/>
  <c r="N89" i="11"/>
  <c r="S88" i="11"/>
  <c r="S87" i="11"/>
  <c r="P51" i="11"/>
  <c r="S47" i="11"/>
  <c r="S45" i="11"/>
  <c r="S49" i="11"/>
  <c r="S50" i="11"/>
  <c r="K51" i="11"/>
  <c r="S85" i="11"/>
  <c r="O89" i="11"/>
  <c r="P89" i="11"/>
  <c r="S66" i="11"/>
  <c r="S67" i="11" s="1"/>
  <c r="J70" i="11" s="1"/>
  <c r="S44" i="11"/>
  <c r="N51" i="11"/>
  <c r="S83" i="11"/>
  <c r="S84" i="11"/>
  <c r="S45" i="10"/>
  <c r="S49" i="10"/>
  <c r="N89" i="10"/>
  <c r="R89" i="10"/>
  <c r="S85" i="10"/>
  <c r="O89" i="10"/>
  <c r="P89" i="10"/>
  <c r="S66" i="10"/>
  <c r="S67" i="10" s="1"/>
  <c r="J70" i="10" s="1"/>
  <c r="S44" i="10"/>
  <c r="N51" i="10"/>
  <c r="S83" i="10"/>
  <c r="S43" i="10"/>
  <c r="S84" i="10"/>
  <c r="S50" i="9"/>
  <c r="S49" i="9"/>
  <c r="S46" i="9"/>
  <c r="S83" i="9"/>
  <c r="O89" i="9"/>
  <c r="P89" i="9"/>
  <c r="S66" i="9"/>
  <c r="S67" i="9" s="1"/>
  <c r="J70" i="9" s="1"/>
  <c r="S89" i="9"/>
  <c r="S85" i="9"/>
  <c r="S44" i="9"/>
  <c r="S43" i="9"/>
  <c r="S84" i="9"/>
  <c r="S66" i="8"/>
  <c r="S67" i="8" s="1"/>
  <c r="J70" i="8" s="1"/>
  <c r="S83" i="8"/>
  <c r="S43" i="8"/>
  <c r="S51" i="8" s="1"/>
  <c r="N89" i="8"/>
  <c r="S44" i="8"/>
  <c r="Q89" i="7"/>
  <c r="R89" i="7"/>
  <c r="S85" i="7"/>
  <c r="S66" i="7"/>
  <c r="S67" i="7" s="1"/>
  <c r="J70" i="7" s="1"/>
  <c r="S44" i="7"/>
  <c r="N51" i="7"/>
  <c r="S83" i="7"/>
  <c r="N89" i="7"/>
  <c r="S89" i="7" s="1"/>
  <c r="S66" i="6"/>
  <c r="S67" i="6" s="1"/>
  <c r="J70" i="6" s="1"/>
  <c r="S89" i="6"/>
  <c r="S44" i="6"/>
  <c r="N51" i="6"/>
  <c r="S83" i="6"/>
  <c r="S43" i="6"/>
  <c r="S84" i="6"/>
  <c r="S85" i="5"/>
  <c r="O89" i="5"/>
  <c r="P89" i="5"/>
  <c r="S66" i="5"/>
  <c r="S67" i="5" s="1"/>
  <c r="J70" i="5" s="1"/>
  <c r="S44" i="5"/>
  <c r="N51" i="5"/>
  <c r="S83" i="5"/>
  <c r="N89" i="5"/>
  <c r="S89" i="5" s="1"/>
  <c r="Q86" i="4"/>
  <c r="S86" i="4" s="1"/>
  <c r="P86" i="4"/>
  <c r="N86" i="4"/>
  <c r="R88" i="4"/>
  <c r="Q88" i="4"/>
  <c r="P88" i="4"/>
  <c r="O88" i="4"/>
  <c r="N88" i="4"/>
  <c r="R85" i="4"/>
  <c r="Q85" i="4"/>
  <c r="P85" i="4"/>
  <c r="O85" i="4"/>
  <c r="N85" i="4"/>
  <c r="M88" i="4"/>
  <c r="L88" i="4"/>
  <c r="K88" i="4"/>
  <c r="M85" i="4"/>
  <c r="L85" i="4"/>
  <c r="K85" i="4"/>
  <c r="S85" i="4" s="1"/>
  <c r="R87" i="4"/>
  <c r="Q87" i="4"/>
  <c r="Q89" i="4" s="1"/>
  <c r="R84" i="4"/>
  <c r="Q84" i="4"/>
  <c r="R50" i="4"/>
  <c r="Q50" i="4"/>
  <c r="R49" i="4"/>
  <c r="Q49" i="4"/>
  <c r="R47" i="4"/>
  <c r="R51" i="4" s="1"/>
  <c r="Q47" i="4"/>
  <c r="R45" i="4"/>
  <c r="Q45" i="4"/>
  <c r="P87" i="4"/>
  <c r="O87" i="4"/>
  <c r="P84" i="4"/>
  <c r="O84" i="4"/>
  <c r="O50" i="4"/>
  <c r="O49" i="4"/>
  <c r="O47" i="4"/>
  <c r="O45" i="4"/>
  <c r="P43" i="4"/>
  <c r="P51" i="4" s="1"/>
  <c r="N87" i="4"/>
  <c r="N84" i="4"/>
  <c r="N50" i="4"/>
  <c r="N49" i="4"/>
  <c r="S49" i="4" s="1"/>
  <c r="N47" i="4"/>
  <c r="N45" i="4"/>
  <c r="M87" i="4"/>
  <c r="L87" i="4"/>
  <c r="K87" i="4"/>
  <c r="M83" i="4"/>
  <c r="L83" i="4"/>
  <c r="L89" i="4" s="1"/>
  <c r="K83" i="4"/>
  <c r="K89" i="4" s="1"/>
  <c r="L50" i="4"/>
  <c r="K50" i="4"/>
  <c r="L48" i="4"/>
  <c r="K48" i="4"/>
  <c r="L46" i="4"/>
  <c r="S46" i="4" s="1"/>
  <c r="K46" i="4"/>
  <c r="L44" i="4"/>
  <c r="K44" i="4"/>
  <c r="M42" i="4"/>
  <c r="M51" i="4" s="1"/>
  <c r="M89" i="4"/>
  <c r="S48" i="4"/>
  <c r="L51" i="4"/>
  <c r="S43" i="4"/>
  <c r="R88" i="1"/>
  <c r="Q88" i="1"/>
  <c r="P88" i="1"/>
  <c r="O88" i="1"/>
  <c r="N88" i="1"/>
  <c r="M88" i="1"/>
  <c r="L88" i="1"/>
  <c r="K88" i="1"/>
  <c r="R87" i="1"/>
  <c r="Q87" i="1"/>
  <c r="P87" i="1"/>
  <c r="O87" i="1"/>
  <c r="N87" i="1"/>
  <c r="M87" i="1"/>
  <c r="L87" i="1"/>
  <c r="K87" i="1"/>
  <c r="Q86" i="1"/>
  <c r="P86" i="1"/>
  <c r="N86" i="1"/>
  <c r="R85" i="1"/>
  <c r="Q85" i="1"/>
  <c r="P85" i="1"/>
  <c r="O85" i="1"/>
  <c r="N85" i="1"/>
  <c r="M85" i="1"/>
  <c r="L85" i="1"/>
  <c r="K85" i="1"/>
  <c r="R84" i="1"/>
  <c r="Q84" i="1"/>
  <c r="P84" i="1"/>
  <c r="O84" i="1"/>
  <c r="N84" i="1"/>
  <c r="M83" i="1"/>
  <c r="L83" i="1"/>
  <c r="K83" i="1"/>
  <c r="R65" i="1"/>
  <c r="Q65" i="1"/>
  <c r="P65" i="1"/>
  <c r="O65" i="1"/>
  <c r="N65" i="1"/>
  <c r="M65" i="1"/>
  <c r="L65" i="1"/>
  <c r="K65" i="1"/>
  <c r="R50" i="1"/>
  <c r="Q50" i="1"/>
  <c r="O50" i="1"/>
  <c r="N50" i="1"/>
  <c r="L50" i="1"/>
  <c r="K50" i="1"/>
  <c r="R49" i="1"/>
  <c r="Q49" i="1"/>
  <c r="O49" i="1"/>
  <c r="N49" i="1"/>
  <c r="L48" i="1"/>
  <c r="K48" i="1"/>
  <c r="R47" i="1"/>
  <c r="Q47" i="1"/>
  <c r="O47" i="1"/>
  <c r="N47" i="1"/>
  <c r="L46" i="1"/>
  <c r="K46" i="1"/>
  <c r="R45" i="1"/>
  <c r="Q45" i="1"/>
  <c r="O45" i="1"/>
  <c r="N45" i="1"/>
  <c r="L44" i="1"/>
  <c r="K44" i="1"/>
  <c r="P43" i="1"/>
  <c r="M42" i="1"/>
  <c r="S89" i="8" l="1"/>
  <c r="S51" i="7"/>
  <c r="S51" i="6"/>
  <c r="S51" i="5"/>
  <c r="O51" i="4"/>
  <c r="S42" i="4"/>
  <c r="S47" i="4"/>
  <c r="Q51" i="4"/>
  <c r="O89" i="4"/>
  <c r="P89" i="4"/>
  <c r="R89" i="4"/>
  <c r="S51" i="11"/>
  <c r="S52" i="11" s="1"/>
  <c r="S53" i="11" s="1"/>
  <c r="S89" i="11"/>
  <c r="S90" i="11" s="1"/>
  <c r="S91" i="11" s="1"/>
  <c r="S89" i="10"/>
  <c r="S90" i="10" s="1"/>
  <c r="S91" i="10" s="1"/>
  <c r="S51" i="10"/>
  <c r="S52" i="10"/>
  <c r="S53" i="10" s="1"/>
  <c r="S51" i="9"/>
  <c r="S52" i="9" s="1"/>
  <c r="S53" i="9" s="1"/>
  <c r="S90" i="9"/>
  <c r="S91" i="9" s="1"/>
  <c r="S52" i="8"/>
  <c r="S53" i="8" s="1"/>
  <c r="S90" i="8"/>
  <c r="S91" i="8" s="1"/>
  <c r="S52" i="7"/>
  <c r="S53" i="7"/>
  <c r="S90" i="7"/>
  <c r="S91" i="7" s="1"/>
  <c r="S52" i="6"/>
  <c r="S53" i="6" s="1"/>
  <c r="S90" i="6"/>
  <c r="S91" i="6" s="1"/>
  <c r="S52" i="5"/>
  <c r="S53" i="5" s="1"/>
  <c r="S90" i="5"/>
  <c r="S91" i="5" s="1"/>
  <c r="S66" i="4"/>
  <c r="S67" i="4" s="1"/>
  <c r="J70" i="4" s="1"/>
  <c r="S88" i="4"/>
  <c r="S87" i="4"/>
  <c r="S45" i="4"/>
  <c r="S84" i="4"/>
  <c r="S50" i="4"/>
  <c r="K51" i="4"/>
  <c r="S44" i="4"/>
  <c r="N51" i="4"/>
  <c r="S83" i="4"/>
  <c r="N89" i="4"/>
  <c r="S89" i="4" s="1"/>
  <c r="S65" i="1"/>
  <c r="S88" i="1"/>
  <c r="S87" i="1"/>
  <c r="S86" i="1"/>
  <c r="S85" i="1"/>
  <c r="S84" i="1"/>
  <c r="S83" i="1"/>
  <c r="R89" i="1"/>
  <c r="Q89" i="1"/>
  <c r="P89" i="1"/>
  <c r="O89" i="1"/>
  <c r="N89" i="1"/>
  <c r="M89" i="1"/>
  <c r="L89" i="1"/>
  <c r="K89" i="1"/>
  <c r="R51" i="1"/>
  <c r="Q51" i="1"/>
  <c r="P51" i="1"/>
  <c r="O51" i="1"/>
  <c r="N51" i="1"/>
  <c r="M51" i="1"/>
  <c r="L51" i="1"/>
  <c r="K51" i="1"/>
  <c r="S50" i="1"/>
  <c r="S49" i="1"/>
  <c r="S48" i="1"/>
  <c r="S47" i="1"/>
  <c r="S46" i="1"/>
  <c r="S45" i="1"/>
  <c r="S44" i="1"/>
  <c r="S43" i="1"/>
  <c r="S42" i="1"/>
  <c r="L96" i="11" l="1"/>
  <c r="G98" i="11"/>
  <c r="L56" i="11"/>
  <c r="L96" i="10"/>
  <c r="G98" i="10" s="1"/>
  <c r="L56" i="10"/>
  <c r="L96" i="9"/>
  <c r="G98" i="9" s="1"/>
  <c r="L56" i="9"/>
  <c r="L56" i="8"/>
  <c r="L96" i="8"/>
  <c r="G98" i="8" s="1"/>
  <c r="L96" i="7"/>
  <c r="G98" i="7" s="1"/>
  <c r="L56" i="7"/>
  <c r="L96" i="6"/>
  <c r="G98" i="6" s="1"/>
  <c r="L56" i="6"/>
  <c r="L96" i="5"/>
  <c r="G98" i="5" s="1"/>
  <c r="L56" i="5"/>
  <c r="S51" i="4"/>
  <c r="S52" i="4"/>
  <c r="S53" i="4" s="1"/>
  <c r="S90" i="4"/>
  <c r="S91" i="4" s="1"/>
  <c r="S89" i="1"/>
  <c r="S51" i="1"/>
  <c r="S52" i="1" s="1"/>
  <c r="S53" i="1" s="1"/>
  <c r="S90" i="1"/>
  <c r="S91" i="1" s="1"/>
  <c r="L96" i="4" l="1"/>
  <c r="G98" i="4" s="1"/>
  <c r="L56" i="4"/>
  <c r="S66" i="1"/>
  <c r="S67" i="1" s="1"/>
  <c r="J70" i="1" s="1"/>
  <c r="L56" i="1" l="1"/>
  <c r="L96" i="1"/>
  <c r="G98" i="1" s="1"/>
</calcChain>
</file>

<file path=xl/sharedStrings.xml><?xml version="1.0" encoding="utf-8"?>
<sst xmlns="http://schemas.openxmlformats.org/spreadsheetml/2006/main" count="1124" uniqueCount="100">
  <si>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</si>
  <si>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</si>
  <si>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</si>
  <si>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</si>
  <si>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</si>
  <si>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</si>
  <si>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</si>
  <si>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</si>
  <si>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</si>
  <si>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</si>
  <si>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</si>
  <si>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</si>
  <si>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</si>
  <si>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</si>
  <si>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</si>
  <si>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</si>
  <si>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</si>
  <si>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</si>
  <si>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</si>
  <si>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</si>
  <si>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</si>
  <si>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</si>
  <si>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</si>
  <si>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</si>
  <si>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</si>
  <si>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</si>
  <si>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</si>
  <si>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</si>
  <si>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</si>
  <si>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</si>
  <si>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</si>
  <si>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</si>
  <si>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</si>
  <si>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</si>
  <si>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</si>
  <si>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</si>
  <si>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</si>
  <si>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aktualizacja informacji </t>
  </si>
  <si>
    <t>Wnioskowana kwota dotacji (suma kwot wskazanych w poz. 15, kol. 11 i poz. 16, kol. 11)</t>
  </si>
  <si>
    <t>Wnioskowana kwota dotacji (suma kwot wskazanych w poz. 2, kol. 11 i poz. 3, kol. 11)</t>
  </si>
  <si>
    <t>Koszty obsługi zadania (1% kwoty wskazanej w poz. 2, kol. 11) po zaokrągleniu w dół do pełnych groszy</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</si>
  <si>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</si>
  <si>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</si>
  <si>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</si>
  <si>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   2) wskaźniku – należy przez to rozumieć wskaźniki określone w przepisach wydanych na podstawie art. 61 ustawy.</t>
  </si>
  <si>
    <t>(należy zaznaczyć właściwy kwadrat przez wpisanie znaku „X”)</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</si>
  <si>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</si>
  <si>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</si>
  <si>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</si>
  <si>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1)     elektronicznej opatrzonej kwalifikowanym podpisem elektronicznym, podpisem osobistym lub podpisem zaufanym umieszcza się ten podpis;</t>
  </si>
  <si>
    <t>2)     papierowej i elektronicznej:</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</si>
  <si>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</si>
  <si>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Załącznik nr 5</t>
  </si>
  <si>
    <t>pieczęć i podpis wójta/burmistrza/prezydenta miasta/starosty/marszałka województwa**</t>
  </si>
  <si>
    <t>**</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</si>
  <si>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2022 r.*)</t>
  </si>
  <si>
    <r>
      <t xml:space="preserve">Prognozowana liczba uczniów danych klas w roku szkolnym 2022/2023 </t>
    </r>
    <r>
      <rPr>
        <vertAlign val="superscript"/>
        <sz val="10"/>
        <color theme="1"/>
        <rFont val="Arial"/>
        <family val="2"/>
        <charset val="238"/>
      </rPr>
      <t>3)</t>
    </r>
  </si>
  <si>
    <r>
      <t xml:space="preserve">Prognozowany wzrost liczby uczniów klas I, II, IV, V, VII i VIII w roku szkolnym 2022/2023 w stosunku do odpowiednio: 
- liczby uczniów klas I szkół podstawowych, którym w roku szkolnym 2020/2021 i 2021/2022 szkoły te zapewniły podręczniki do zajęć z zakresu edukacji: polonistycznej, matematycznej, przyrodniczej i społecznej, podręczniki do zajęć z zakresu danego języka obcego nowożytnego lub materiały edukacyjne, 
- liczby uczniów klas II szkół podstawowych, którym w roku szkolnym 2021/2022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2020/2021 i 2021/2022 szkoły te zapewniły podręczniki lub materiały edukacyjne
- liczby uczniów klas V i VIII szkół podstawowych, którym w roku szkolnym 2021/2022 szkoły te zapewniły podręczniki lub materiały edukacyjne </t>
    </r>
    <r>
      <rPr>
        <vertAlign val="superscript"/>
        <sz val="10"/>
        <color theme="1"/>
        <rFont val="Arial"/>
        <family val="2"/>
        <charset val="238"/>
      </rPr>
      <t>4)</t>
    </r>
    <r>
      <rPr>
        <sz val="10"/>
        <color theme="1"/>
        <rFont val="Arial"/>
        <family val="2"/>
        <charset val="238"/>
      </rPr>
      <t xml:space="preserve">
</t>
    </r>
  </si>
  <si>
    <r>
      <t xml:space="preserve">Prognozowana liczba uczniów danych klas w roku szkolnym 2022/2023 </t>
    </r>
    <r>
      <rPr>
        <vertAlign val="superscript"/>
        <sz val="10"/>
        <color theme="1"/>
        <rFont val="Arial"/>
        <family val="2"/>
        <charset val="238"/>
      </rPr>
      <t>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</si>
  <si>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2022/2023,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
- podręczników lub materiałów edukacyjnych, w przypadku uczniów klas IV, V, VII i VIII </t>
    </r>
    <r>
      <rPr>
        <vertAlign val="superscript"/>
        <sz val="10"/>
        <color theme="1"/>
        <rFont val="Arial"/>
        <family val="2"/>
        <charset val="238"/>
      </rPr>
      <t>6)</t>
    </r>
    <r>
      <rPr>
        <sz val="10"/>
        <color theme="1"/>
        <rFont val="Arial"/>
        <family val="2"/>
        <charset val="238"/>
      </rPr>
      <t xml:space="preserve">
</t>
    </r>
  </si>
  <si>
    <t>Liczba uczniów klas I, II, IV, V, VII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</si>
  <si>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89,10 zł na ucznia oraz wskaźnika)
</t>
  </si>
  <si>
    <t xml:space="preserve">Środki niezbędne na wyposażenie szkół podstawowych w podręczniki lub materiały edukacyjne dla liczby uczniów wskazanej w poz. 1 (kwota ta nie może być wyższa od iloczynu liczby uczniów wskazanej w poz. 1, kol. 8 oraz kwoty 213,84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</si>
  <si>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</si>
  <si>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7 oraz kwoty 213,84 zł na ucznia oraz wskaźnika,
- poz. 2, kol. 9 i 10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</si>
  <si>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oraz wskaźnika)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</si>
  <si>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oraz wskaźnika,
- poz. 3, kol. 7 oraz kwoty 213,84 zł na ucznia oraz wskaźnika,
- poz. 3, kol. 9 i 10 oraz kwoty 297,00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</si>
  <si>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oraz wskaźnika)</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</si>
  <si>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oraz wskaźnika,
- poz. 4, kol. 7 oraz kwoty 213,84 zł na ucznia oraz wskaźnika,
- poz. 4, kol. 9 i 10 oraz kwoty 297,00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</si>
  <si>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 i 4 oraz kwoty 89,10 zł na ucznia oraz wskaźnika,
- poz. 5, kol. 6 oraz kwoty 166,32 zł na ucznia oraz wskaźnika,
- poz. 5, kol. 7 oraz kwoty 213,84 zł na ucznia oraz wskaźnika,
- poz. 5, kol. 9 i 10 oraz kwoty 297,00 zł na ucznia oraz wskaźnika)
</t>
  </si>
  <si>
    <t>Środki niezbędne na wyposażenie szkół podstawowych w podręczniki lub materiały edukacyjne (suma kwot wskazanych w poz. 6 - 14)</t>
  </si>
  <si>
    <t>Koszty obsługi zadania (1% kwoty wskazanej w poz. 15, kol. 11) po zaokrągleniu 
w dół do pełnych groszy</t>
  </si>
  <si>
    <t>Prognozowana liczba uczniów danych klas w roku szkolnym 2022/2023</t>
  </si>
  <si>
    <t xml:space="preserve">Środki niezbędne na wyposażenie szkół podstawowych w materiały ćwiczeniowe 
dla liczby uczniów wskazanej w poz. 1 (kwota ta nie może być wyższa od iloczynu liczby uczniów wskazanej odpowiednio w: 
- poz. 1, kol. 3 - 5 oraz kwoty 49,50 zł na ucznia oraz wskaźnika,
- poz. 1, kol. 6 - 10 oraz kwoty 24,75 zł na ucznia oraz wskaźnika)
</t>
  </si>
  <si>
    <r>
      <t xml:space="preserve">Wzrost liczby uczniów danych klas w ciągu roku szkolnego 2021/2022 w stosunku do liczby uczniów tych klas, którym w 2021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7)
</t>
    </r>
    <r>
      <rPr>
        <sz val="10"/>
        <color theme="1"/>
        <rFont val="Arial"/>
        <family val="2"/>
        <charset val="238"/>
      </rPr>
      <t xml:space="preserve">
</t>
    </r>
  </si>
  <si>
    <r>
      <t xml:space="preserve">Wzrost liczby uczniów danych klas w ciągu roku szkolnego 2021/2022 w stosunku do liczby uczniów tych klas, którym w 2021 r. szkoły podstawowe ze środków dotacji celowej zapewniły materiały ćwiczeniowe </t>
    </r>
    <r>
      <rPr>
        <vertAlign val="superscript"/>
        <sz val="10"/>
        <color theme="1"/>
        <rFont val="Arial"/>
        <family val="2"/>
        <charset val="238"/>
      </rPr>
      <t>8)</t>
    </r>
  </si>
  <si>
    <r>
      <t xml:space="preserve">Liczba uczniów danych klas w roku szkolnym 2021/2022,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</si>
  <si>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t xml:space="preserve">Liczba uczniów danych klas, którym szkoły podstawowe w roku szkolnym 2021/2022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10)</t>
    </r>
  </si>
  <si>
    <r>
      <t xml:space="preserve">Liczba uczniów danych klas, którym szkoły podstawowe w roku szkolnym 2021/2022 ze środków dotacji celowej zapewniły materiały ćwiczeniowe dostosowane do potrzeb edukacyjnych i możliwości psychofizycznych uczniów niepełnosprawnych </t>
    </r>
    <r>
      <rPr>
        <vertAlign val="superscript"/>
        <sz val="10"/>
        <color theme="1"/>
        <rFont val="Arial"/>
        <family val="2"/>
        <charset val="238"/>
      </rPr>
      <t>11)</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</si>
  <si>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</si>
  <si>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6 oraz kwoty 166,32 zł na ucznia oraz wskaźnika,
- poz. 1, kol. 7 i 8 oraz kwoty 213,84 zł na ucznia oraz wskaźnika,
- poz. 1, kol. 9 i 10 oraz kwoty 297,00 zł na ucznia oraz wskaźnika)
</t>
  </si>
  <si>
    <t xml:space="preserve">Środki niezbędne na wyposażenie szkół podstawowych w materiały ćwiczeniowe dla liczby uczniów wskazanej w poz. 2 (kwota ta nie może być wyższa od iloczynu liczby uczniów wskazanej odpowiednio w: 
- poz. 2, kol. 3–5 oraz kwoty 49,50 zł na ucznia oraz wskaźnika,
- poz. 2, kol. 6–10 oraz kwoty 24,75 zł na ucznia oraz wskaźnika)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</si>
  <si>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</si>
  <si>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4 (kwota ta nie może być wyższa od iloczynu liczby uczniów wskazanej odpowiednio w:
- poz. 4, kol. 3–5 oraz kwoty 89,10 zł na ucznia oraz wskaźnika,
- poz. 4, kol. 6 oraz kwoty 166,32 zł na ucznia oraz wskaźnika,
- poz. 4, kol. 7 i 8 oraz kwoty 213,84 zł na ucznia oraz wskaźnika,
- poz. 4, kol. 9 i 10 oraz kwoty 297,00 zł na ucznia oraz wskaźnika)
</t>
  </si>
  <si>
    <t xml:space="preserve">Środki niezbędne na wyposażenie szkół podstawowych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6–10 oraz kwoty 24,75 zł na ucznia oraz wskaźnika)
</t>
  </si>
  <si>
    <t>Środki podlegające refundacji (suma kwot wskazanych w poz. 6 - 11)</t>
  </si>
  <si>
    <t>Koszty obsługi zadania (1% kwoty wskazanej w poz. 12, kol. 11) po zaokrągleniu w dół do pełnych groszy</t>
  </si>
  <si>
    <t>Wnioskowana kwota dotacji (suma kwot wskazanych w poz. 12, kol. 11 i poz. 13, kol. 11)</t>
  </si>
  <si>
    <t>Suma kwot wskazanych w pkt I (poz. 17, kol. 11), pkt II (poz. 4, kol. 11) i pkt III (poz. 14, kol. 11)</t>
  </si>
  <si>
    <t>4)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</si>
  <si>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5) Należy wypełnić poz. 3, w przypadku gdy:
         1) 	w roku szkolnym 2020/2021 nie funkcjonowały klasy I, IV i VII szkół podstawowych oraz klasy szkół artystycznych realizujących kształcenie ogólne w zakresie klasy I, IV i VII szkoły podstawowej lub nie uczęszczali do tych klas uczniowie lub
         2) 	w roku szkolnym 2021/2022 nie funkcjonowały klasy I, II, IV, V, VII i VIII szkół podstawowych oraz klasy szkół artystycznych realizującej kształcenie ogólne w zakresie klasy I, II, IV, V, VII i VIII szkoły podstawowej lub nie uczęszczali do tych klas uczniowie.</t>
  </si>
  <si>
    <t xml:space="preserve">6)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tych klas (udzielonej odpowiednio w 2020 r. lub 2021 r.). </t>
  </si>
  <si>
    <t>8) Należy wypełnić poz. 2, w przypadku gdy w roku szkolnym 2021/2022 szkoły podstawowe oraz szkoły artystyczne realizujące kształcenie ogólne w zakresie szkoły podstawowej zapewniły uczniom materiały ćwiczeniowe podlegające refundacji z dotacji celowej w 2022 r.</t>
  </si>
  <si>
    <t xml:space="preserve">9)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</si>
  <si>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10)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</si>
  <si>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 xml:space="preserve"> 11)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t>
  </si>
  <si>
    <t>x</t>
  </si>
  <si>
    <t xml:space="preserve">słabowidzących, o których mowa w art. 55 ust. 6 pkt 1 ustawy z dnia 27 października 2017 r. o finansowaniu zadań oświatowych (Dz. U. z 2021 r. poz. 1930 i 2445), zwanej dalej „ustawą” </t>
  </si>
  <si>
    <t>III. Dotacja celowa na refundację kosztów poniesionych w roku szkolnym 2021/2022 na zapewnienie podręczników, materiałów edukacyjnych lub materiałów ćwiczeniowych, dostosowanych do potrzeb edukacyjnych i możliwości psychofizycznych uczniów niepełnosprawnych posiadających orzeczenie o potrzebie kształcenia specjalnego</t>
  </si>
  <si>
    <t>7) Należy wypełnić poz. 1 w przypadku, gdy w roku szkolnym 2021/2022 szkoły podstawowe oraz szkoły artystyczne realizujące kształcenie ogólne w zakresie szkoły podstawowej zapewniły uczniom podręczniki lub materiały edukacyjne podlegające refundacji z dotacji celowej w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</si>
</sst>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00FF"/>
        <bgColor indexed="64"/>
      </patternFill>
    </fill>
    <fill>
      <patternFill patternType="solid">
        <fgColor rgb="FF00B05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7030A0"/>
        <bgColor indexed="64"/>
      </patternFill>
    </fill>
    <fill>
      <patternFill patternType="solid">
        <fgColor theme="9"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49">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0" fontId="2" fillId="0" borderId="0" xfId="0" applyFont="1" applyAlignment="1">
      <alignment horizontal="center" vertical="center"/>
    </xf>
    <xf numFmtId="0" fontId="2" fillId="4" borderId="9" xfId="0" applyFont="1" applyFill="1" applyBorder="1" applyAlignment="1">
      <alignment horizontal="center" vertical="center"/>
    </xf>
    <xf numFmtId="164" fontId="2" fillId="4" borderId="9"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164" fontId="17" fillId="0" borderId="8" xfId="0" applyNumberFormat="1" applyFont="1" applyBorder="1" applyAlignment="1">
      <alignment vertical="center"/>
    </xf>
    <xf numFmtId="0" fontId="3"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left" vertical="center"/>
    </xf>
    <xf numFmtId="164" fontId="2" fillId="0" borderId="8" xfId="0" applyNumberFormat="1" applyFont="1" applyBorder="1"/>
    <xf numFmtId="0" fontId="17" fillId="5"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0" fontId="17" fillId="11"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3" fillId="0" borderId="0" xfId="0" applyFont="1" applyAlignment="1">
      <alignment horizontal="center"/>
    </xf>
    <xf numFmtId="0" fontId="4" fillId="0" borderId="0" xfId="0" applyFont="1" applyAlignment="1">
      <alignment horizontal="left" vertical="center" indent="7"/>
    </xf>
    <xf numFmtId="0" fontId="10" fillId="0" borderId="0" xfId="0" applyFont="1" applyAlignment="1">
      <alignment wrapText="1"/>
    </xf>
    <xf numFmtId="0" fontId="3" fillId="2" borderId="1"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left"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0" fillId="0" borderId="0" xfId="0" applyFont="1"/>
    <xf numFmtId="0" fontId="3" fillId="0" borderId="0" xfId="0" applyFont="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1">
    <cellStyle name="Normalny"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U145"/>
  <sheetViews>
    <sheetView tabSelected="1" zoomScale="90" zoomScaleNormal="90" workbookViewId="0">
      <selection activeCell="A3" sqref="A3"/>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3.7109375" style="1" customWidth="1"/>
    <col min="13" max="18" width="11.7109375" style="1" customWidth="1"/>
    <col min="19" max="19" width="17.28515625" style="1" customWidth="1"/>
    <col min="20" max="20" width="9.42578125" style="1" customWidth="1"/>
    <col min="21" max="16384" width="8.7109375" style="1"/>
  </cols>
  <sheetData>
    <row r="1" spans="1:21" s="46" customFormat="1" x14ac:dyDescent="0.2">
      <c r="A1" s="68"/>
    </row>
    <row r="2" spans="1:21" s="46" customFormat="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88" t="s">
        <v>96</v>
      </c>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40"/>
      <c r="B22" s="41"/>
      <c r="C22" s="41"/>
      <c r="D22" s="41"/>
      <c r="E22" s="41"/>
      <c r="F22" s="41"/>
      <c r="G22" s="41"/>
      <c r="H22" s="41"/>
      <c r="I22" s="41"/>
      <c r="J22" s="41"/>
      <c r="K22" s="41"/>
      <c r="L22" s="41"/>
      <c r="M22" s="41"/>
      <c r="N22" s="41"/>
      <c r="O22" s="41"/>
      <c r="P22" s="41"/>
      <c r="Q22" s="41"/>
      <c r="R22" s="41"/>
      <c r="S22" s="41"/>
    </row>
    <row r="23" spans="1:21" s="46" customFormat="1" ht="14.65" customHeight="1" x14ac:dyDescent="0.2">
      <c r="I23" s="73"/>
      <c r="J23" s="131" t="s">
        <v>2</v>
      </c>
      <c r="K23" s="132"/>
      <c r="L23" s="132"/>
      <c r="M23" s="132"/>
      <c r="N23" s="132"/>
      <c r="O23" s="133"/>
      <c r="Q23" s="42"/>
      <c r="R23" s="42"/>
    </row>
    <row r="24" spans="1:21" s="46" customFormat="1" ht="14.65" customHeight="1" x14ac:dyDescent="0.2">
      <c r="I24" s="74"/>
      <c r="J24" s="132" t="s">
        <v>37</v>
      </c>
      <c r="K24" s="132"/>
      <c r="L24" s="132"/>
      <c r="M24" s="132"/>
      <c r="N24" s="4"/>
      <c r="O24" s="16"/>
      <c r="Q24" s="57"/>
      <c r="R24" s="57"/>
    </row>
    <row r="25" spans="1:21" s="46" customFormat="1" ht="19.5" customHeight="1" x14ac:dyDescent="0.2">
      <c r="A25" s="55"/>
      <c r="B25" s="41"/>
      <c r="C25" s="41"/>
      <c r="D25" s="41"/>
      <c r="E25" s="41"/>
      <c r="F25" s="41"/>
      <c r="G25" s="41"/>
      <c r="H25" s="41"/>
      <c r="I25" s="41"/>
      <c r="J25" s="41"/>
      <c r="K25" s="41"/>
      <c r="L25" s="41"/>
      <c r="M25" s="41"/>
      <c r="N25" s="41"/>
      <c r="O25" s="41"/>
      <c r="P25" s="41"/>
      <c r="Q25" s="41"/>
      <c r="R25" s="41"/>
      <c r="S25" s="41"/>
    </row>
    <row r="26" spans="1:21" ht="18" customHeight="1" x14ac:dyDescent="0.2">
      <c r="A26" s="52"/>
      <c r="B26" s="132" t="s">
        <v>45</v>
      </c>
      <c r="C26" s="132"/>
      <c r="D26" s="132"/>
      <c r="E26" s="132"/>
      <c r="F26" s="132"/>
      <c r="G26" s="132"/>
      <c r="H26" s="132"/>
      <c r="I26" s="132"/>
      <c r="J26" s="132"/>
      <c r="K26" s="132"/>
      <c r="L26" s="132"/>
      <c r="M26" s="46"/>
      <c r="N26" s="46"/>
      <c r="O26" s="46"/>
      <c r="P26" s="46"/>
      <c r="Q26" s="46"/>
      <c r="R26" s="46"/>
      <c r="S26" s="46"/>
      <c r="T26" s="52"/>
      <c r="U26" s="52"/>
    </row>
    <row r="27" spans="1:21" ht="17.25" customHeight="1" x14ac:dyDescent="0.2">
      <c r="A27" s="52"/>
      <c r="B27" s="54"/>
      <c r="C27" s="54"/>
      <c r="D27" s="54"/>
      <c r="E27" s="54"/>
      <c r="F27" s="54"/>
      <c r="G27" s="54"/>
      <c r="H27" s="53"/>
      <c r="I27" s="53"/>
      <c r="J27" s="53"/>
      <c r="K27" s="46"/>
      <c r="L27" s="46"/>
      <c r="M27" s="46"/>
      <c r="N27" s="46"/>
      <c r="O27" s="46"/>
      <c r="P27" s="46"/>
      <c r="Q27" s="46"/>
      <c r="R27" s="46"/>
      <c r="S27" s="46"/>
      <c r="T27" s="52"/>
      <c r="U27" s="52"/>
    </row>
    <row r="28" spans="1:21" ht="14.65" customHeight="1" x14ac:dyDescent="0.2">
      <c r="A28" s="52"/>
      <c r="B28" s="47"/>
      <c r="C28" s="46"/>
      <c r="D28" s="46"/>
      <c r="E28" s="53"/>
      <c r="F28" s="53"/>
      <c r="G28" s="53"/>
      <c r="H28" s="53"/>
      <c r="I28" s="53"/>
      <c r="J28" s="53"/>
      <c r="K28" s="46"/>
      <c r="L28" s="46"/>
      <c r="M28" s="46"/>
      <c r="N28" s="46"/>
      <c r="O28" s="46"/>
      <c r="P28" s="46"/>
      <c r="Q28" s="46"/>
      <c r="R28" s="46"/>
      <c r="S28" s="46"/>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15"/>
      <c r="C31" s="15"/>
      <c r="D31" s="15"/>
      <c r="E31" s="15"/>
      <c r="F31" s="15"/>
      <c r="G31" s="15"/>
      <c r="H31" s="15"/>
      <c r="I31" s="15"/>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62" t="s">
        <v>4</v>
      </c>
    </row>
    <row r="35" spans="1:20" ht="24.75" customHeight="1" x14ac:dyDescent="0.2">
      <c r="A35" s="105"/>
      <c r="B35" s="105"/>
      <c r="C35" s="105"/>
      <c r="D35" s="105"/>
      <c r="E35" s="105"/>
      <c r="F35" s="105"/>
      <c r="G35" s="105"/>
      <c r="H35" s="105"/>
      <c r="I35" s="105"/>
      <c r="J35" s="105"/>
      <c r="K35" s="3" t="s">
        <v>5</v>
      </c>
      <c r="L35" s="3" t="s">
        <v>6</v>
      </c>
      <c r="M35" s="3" t="s">
        <v>7</v>
      </c>
      <c r="N35" s="3" t="s">
        <v>8</v>
      </c>
      <c r="O35" s="3" t="s">
        <v>9</v>
      </c>
      <c r="P35" s="3" t="s">
        <v>10</v>
      </c>
      <c r="Q35" s="10" t="s">
        <v>11</v>
      </c>
      <c r="R35" s="37" t="s">
        <v>12</v>
      </c>
      <c r="S35" s="62"/>
    </row>
    <row r="36" spans="1:20" s="2" customFormat="1" ht="15" customHeight="1" x14ac:dyDescent="0.25">
      <c r="A36" s="5">
        <v>1</v>
      </c>
      <c r="B36" s="127">
        <v>2</v>
      </c>
      <c r="C36" s="128"/>
      <c r="D36" s="128"/>
      <c r="E36" s="128"/>
      <c r="F36" s="128"/>
      <c r="G36" s="128"/>
      <c r="H36" s="128"/>
      <c r="I36" s="128"/>
      <c r="J36" s="129"/>
      <c r="K36" s="5">
        <v>3</v>
      </c>
      <c r="L36" s="5">
        <v>4</v>
      </c>
      <c r="M36" s="5">
        <v>5</v>
      </c>
      <c r="N36" s="5">
        <v>6</v>
      </c>
      <c r="O36" s="5">
        <v>7</v>
      </c>
      <c r="P36" s="5">
        <v>8</v>
      </c>
      <c r="Q36" s="5">
        <v>9</v>
      </c>
      <c r="R36" s="35">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s="46" customFormat="1"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M37*249.48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K38*249.48</f>
        <v>0</v>
      </c>
      <c r="L44" s="12">
        <f>L38*249.48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K39*249.48</f>
        <v>0</v>
      </c>
      <c r="L46" s="12">
        <f>L39*249.48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K40*249.48</f>
        <v>0</v>
      </c>
      <c r="L48" s="12">
        <f>L40*249.48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s="46" customFormat="1" ht="111.6" customHeight="1" x14ac:dyDescent="0.2">
      <c r="A50" s="8">
        <v>14</v>
      </c>
      <c r="B50" s="109" t="s">
        <v>69</v>
      </c>
      <c r="C50" s="110"/>
      <c r="D50" s="110"/>
      <c r="E50" s="110"/>
      <c r="F50" s="110"/>
      <c r="G50" s="110"/>
      <c r="H50" s="110"/>
      <c r="I50" s="110"/>
      <c r="J50" s="111"/>
      <c r="K50" s="12">
        <f>K41*249.48</f>
        <v>0</v>
      </c>
      <c r="L50" s="12">
        <f>L41*249.48</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s="46" customFormat="1"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s="46" customFormat="1"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s="46" customFormat="1" ht="18.75" customHeight="1" x14ac:dyDescent="0.2">
      <c r="A57" s="43"/>
      <c r="B57" s="18"/>
      <c r="C57" s="18"/>
      <c r="D57" s="18"/>
      <c r="E57" s="18"/>
      <c r="F57" s="23"/>
      <c r="G57" s="18"/>
      <c r="H57" s="18"/>
      <c r="I57" s="18"/>
      <c r="J57" s="18"/>
      <c r="K57" s="17"/>
    </row>
    <row r="58" spans="1:19" s="46" customFormat="1"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22"/>
      <c r="B60" s="22"/>
      <c r="C60" s="22"/>
      <c r="D60" s="22"/>
      <c r="E60" s="22"/>
      <c r="F60" s="22"/>
      <c r="G60" s="22"/>
      <c r="H60" s="22"/>
      <c r="I60" s="22"/>
      <c r="J60" s="22"/>
      <c r="K60" s="22"/>
      <c r="L60" s="22"/>
      <c r="M60" s="22"/>
      <c r="N60" s="22"/>
      <c r="O60" s="22"/>
      <c r="P60" s="22"/>
      <c r="Q60" s="22"/>
      <c r="R60" s="22"/>
      <c r="S60" s="22"/>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62" t="s">
        <v>4</v>
      </c>
    </row>
    <row r="62" spans="1:19" x14ac:dyDescent="0.2">
      <c r="A62" s="105"/>
      <c r="B62" s="105"/>
      <c r="C62" s="105"/>
      <c r="D62" s="105"/>
      <c r="E62" s="105"/>
      <c r="F62" s="105"/>
      <c r="G62" s="105"/>
      <c r="H62" s="105"/>
      <c r="I62" s="105"/>
      <c r="J62" s="105"/>
      <c r="K62" s="14" t="s">
        <v>5</v>
      </c>
      <c r="L62" s="14" t="s">
        <v>6</v>
      </c>
      <c r="M62" s="14" t="s">
        <v>7</v>
      </c>
      <c r="N62" s="14" t="s">
        <v>8</v>
      </c>
      <c r="O62" s="14" t="s">
        <v>9</v>
      </c>
      <c r="P62" s="14" t="s">
        <v>10</v>
      </c>
      <c r="Q62" s="14" t="s">
        <v>11</v>
      </c>
      <c r="R62" s="37" t="s">
        <v>12</v>
      </c>
      <c r="S62" s="62"/>
    </row>
    <row r="63" spans="1:19" s="2" customFormat="1" ht="15" customHeight="1" x14ac:dyDescent="0.25">
      <c r="A63" s="5">
        <v>1</v>
      </c>
      <c r="B63" s="127">
        <v>2</v>
      </c>
      <c r="C63" s="128"/>
      <c r="D63" s="128"/>
      <c r="E63" s="128"/>
      <c r="F63" s="128"/>
      <c r="G63" s="128"/>
      <c r="H63" s="128"/>
      <c r="I63" s="128"/>
      <c r="J63" s="129"/>
      <c r="K63" s="5">
        <v>3</v>
      </c>
      <c r="L63" s="5">
        <v>4</v>
      </c>
      <c r="M63" s="5">
        <v>5</v>
      </c>
      <c r="N63" s="5">
        <v>6</v>
      </c>
      <c r="O63" s="5">
        <v>7</v>
      </c>
      <c r="P63" s="5">
        <v>8</v>
      </c>
      <c r="Q63" s="5">
        <v>9</v>
      </c>
      <c r="R63" s="35">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K64*123.75</f>
        <v>0</v>
      </c>
      <c r="L65" s="29">
        <f>L64*123.75</f>
        <v>0</v>
      </c>
      <c r="M65" s="29">
        <f>M64*123.75</f>
        <v>0</v>
      </c>
      <c r="N65" s="29">
        <f>N64*61.88</f>
        <v>0</v>
      </c>
      <c r="O65" s="29">
        <f>O64*61.88</f>
        <v>0</v>
      </c>
      <c r="P65" s="29">
        <f>P64*61.88</f>
        <v>0</v>
      </c>
      <c r="Q65" s="29">
        <f>Q64*61.88</f>
        <v>0</v>
      </c>
      <c r="R65" s="29">
        <f>R64*61.88</f>
        <v>0</v>
      </c>
      <c r="S65" s="66">
        <f>SUM(K65:R65)</f>
        <v>0</v>
      </c>
    </row>
    <row r="66" spans="1:19" s="46" customFormat="1"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s="46" customFormat="1"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s="46" customFormat="1" ht="13.5" thickBot="1" x14ac:dyDescent="0.25">
      <c r="A70" s="43" t="s">
        <v>42</v>
      </c>
      <c r="B70" s="43"/>
      <c r="C70" s="43"/>
      <c r="D70" s="43"/>
      <c r="F70" s="43"/>
      <c r="H70" s="43"/>
      <c r="J70" s="21">
        <f>S67</f>
        <v>0</v>
      </c>
      <c r="L70" s="23"/>
      <c r="M70" s="19"/>
    </row>
    <row r="71" spans="1:19" s="46" customFormat="1" x14ac:dyDescent="0.2">
      <c r="A71" s="43"/>
      <c r="B71" s="43"/>
      <c r="C71" s="43"/>
      <c r="D71" s="43"/>
      <c r="E71" s="43"/>
      <c r="F71" s="43"/>
      <c r="G71" s="43"/>
      <c r="H71" s="43"/>
      <c r="I71" s="43"/>
      <c r="J71" s="43"/>
      <c r="K71" s="43"/>
      <c r="L71" s="23"/>
      <c r="M71" s="19"/>
    </row>
    <row r="72" spans="1:19" ht="26.25" customHeight="1" x14ac:dyDescent="0.2">
      <c r="A72" s="20"/>
      <c r="B72" s="20"/>
      <c r="C72" s="20"/>
      <c r="D72" s="20"/>
      <c r="E72" s="20"/>
      <c r="F72" s="20"/>
      <c r="G72" s="20"/>
      <c r="H72" s="20"/>
      <c r="I72" s="20"/>
      <c r="J72" s="20"/>
      <c r="K72" s="20"/>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20"/>
      <c r="B74" s="20"/>
      <c r="C74" s="20"/>
      <c r="D74" s="20"/>
      <c r="E74" s="20"/>
      <c r="F74" s="20"/>
      <c r="G74" s="20"/>
      <c r="H74" s="20"/>
      <c r="I74" s="20"/>
      <c r="J74" s="20"/>
      <c r="K74" s="20"/>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14" t="s">
        <v>5</v>
      </c>
      <c r="L76" s="14" t="s">
        <v>6</v>
      </c>
      <c r="M76" s="14" t="s">
        <v>7</v>
      </c>
      <c r="N76" s="14" t="s">
        <v>8</v>
      </c>
      <c r="O76" s="14" t="s">
        <v>9</v>
      </c>
      <c r="P76" s="14" t="s">
        <v>10</v>
      </c>
      <c r="Q76" s="14" t="s">
        <v>11</v>
      </c>
      <c r="R76" s="14" t="s">
        <v>12</v>
      </c>
      <c r="S76" s="136"/>
    </row>
    <row r="77" spans="1:19" s="2" customFormat="1" x14ac:dyDescent="0.25">
      <c r="A77" s="5">
        <v>1</v>
      </c>
      <c r="B77" s="127">
        <v>2</v>
      </c>
      <c r="C77" s="128"/>
      <c r="D77" s="128"/>
      <c r="E77" s="128"/>
      <c r="F77" s="128"/>
      <c r="G77" s="128"/>
      <c r="H77" s="128"/>
      <c r="I77" s="128"/>
      <c r="J77" s="129"/>
      <c r="K77" s="5">
        <v>3</v>
      </c>
      <c r="L77" s="5">
        <v>4</v>
      </c>
      <c r="M77" s="5">
        <v>5</v>
      </c>
      <c r="N77" s="5">
        <v>6</v>
      </c>
      <c r="O77" s="5">
        <v>7</v>
      </c>
      <c r="P77" s="5">
        <v>8</v>
      </c>
      <c r="Q77" s="5">
        <v>9</v>
      </c>
      <c r="R77" s="5">
        <v>10</v>
      </c>
      <c r="S77" s="5">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s="46" customFormat="1"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s="46" customFormat="1" ht="43.5" customHeight="1" x14ac:dyDescent="0.2">
      <c r="A82" s="8"/>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K78*249.48</f>
        <v>0</v>
      </c>
      <c r="L83" s="12">
        <f>L78*249.48</f>
        <v>0</v>
      </c>
      <c r="M83" s="12">
        <f>M78*249.48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K79*123.75</f>
        <v>0</v>
      </c>
      <c r="L85" s="12">
        <f>L79*123.75</f>
        <v>0</v>
      </c>
      <c r="M85" s="12">
        <f>M79*123.75</f>
        <v>0</v>
      </c>
      <c r="N85" s="12">
        <f>N79*61.88</f>
        <v>0</v>
      </c>
      <c r="O85" s="12">
        <f>O79*61.88</f>
        <v>0</v>
      </c>
      <c r="P85" s="12">
        <f>P79*61.88</f>
        <v>0</v>
      </c>
      <c r="Q85" s="12">
        <f>Q79*61.88</f>
        <v>0</v>
      </c>
      <c r="R85" s="12">
        <f>R79*61.88</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K81*249.48</f>
        <v>0</v>
      </c>
      <c r="L87" s="12">
        <f>L81*249.48</f>
        <v>0</v>
      </c>
      <c r="M87" s="12">
        <f>M81*249.48</f>
        <v>0</v>
      </c>
      <c r="N87" s="12">
        <f>N81*349.27</f>
        <v>0</v>
      </c>
      <c r="O87" s="12">
        <f>O81*449.06</f>
        <v>0</v>
      </c>
      <c r="P87" s="12">
        <f>P81*449.06</f>
        <v>0</v>
      </c>
      <c r="Q87" s="12">
        <f>Q81*623.7</f>
        <v>0</v>
      </c>
      <c r="R87" s="12">
        <f>R81*623.7</f>
        <v>0</v>
      </c>
      <c r="S87" s="12">
        <f>SUM(K87:R87)</f>
        <v>0</v>
      </c>
    </row>
    <row r="88" spans="1:19" s="46" customFormat="1" ht="84" customHeight="1" x14ac:dyDescent="0.2">
      <c r="A88" s="8">
        <v>11</v>
      </c>
      <c r="B88" s="109" t="s">
        <v>84</v>
      </c>
      <c r="C88" s="110"/>
      <c r="D88" s="110"/>
      <c r="E88" s="110"/>
      <c r="F88" s="110"/>
      <c r="G88" s="110"/>
      <c r="H88" s="110"/>
      <c r="I88" s="110"/>
      <c r="J88" s="111"/>
      <c r="K88" s="12">
        <f>K82*123.75</f>
        <v>0</v>
      </c>
      <c r="L88" s="12">
        <f>L82*123.75</f>
        <v>0</v>
      </c>
      <c r="M88" s="12">
        <f>M82*123.75</f>
        <v>0</v>
      </c>
      <c r="N88" s="12">
        <f>N82*61.88</f>
        <v>0</v>
      </c>
      <c r="O88" s="12">
        <f>O82*61.88</f>
        <v>0</v>
      </c>
      <c r="P88" s="12">
        <f>P82*61.88</f>
        <v>0</v>
      </c>
      <c r="Q88" s="12">
        <f>Q82*61.88</f>
        <v>0</v>
      </c>
      <c r="R88" s="12">
        <f>R82*61.88</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s="46" customFormat="1"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s="46" customFormat="1"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13"/>
      <c r="C95" s="13"/>
      <c r="D95" s="13"/>
      <c r="E95" s="13"/>
      <c r="F95" s="13"/>
      <c r="G95" s="13"/>
      <c r="H95" s="13"/>
      <c r="I95" s="13"/>
      <c r="J95" s="13"/>
      <c r="K95" s="13"/>
      <c r="L95" s="13"/>
      <c r="M95" s="13"/>
      <c r="N95" s="13"/>
      <c r="O95" s="13"/>
      <c r="P95" s="13"/>
      <c r="Q95" s="13"/>
      <c r="R95" s="13"/>
      <c r="S95" s="13"/>
    </row>
    <row r="96" spans="1:19" ht="16.5" thickBot="1" x14ac:dyDescent="0.3">
      <c r="A96" s="137" t="s">
        <v>88</v>
      </c>
      <c r="B96" s="137"/>
      <c r="C96" s="137"/>
      <c r="D96" s="137"/>
      <c r="E96" s="137"/>
      <c r="F96" s="137"/>
      <c r="G96" s="137"/>
      <c r="H96" s="137"/>
      <c r="I96" s="137"/>
      <c r="J96" s="137"/>
      <c r="K96" s="137"/>
      <c r="L96" s="58">
        <f>S53+S67+S91</f>
        <v>0</v>
      </c>
      <c r="M96" s="28" t="s">
        <v>13</v>
      </c>
      <c r="N96" s="13"/>
      <c r="Q96" s="13"/>
      <c r="R96" s="13"/>
      <c r="S96" s="13"/>
    </row>
    <row r="97" spans="1:19" ht="18.75" thickBot="1" x14ac:dyDescent="0.25">
      <c r="A97" s="27"/>
      <c r="B97" s="13"/>
      <c r="C97" s="13"/>
      <c r="D97" s="13"/>
      <c r="E97" s="13"/>
      <c r="F97" s="13"/>
      <c r="G97" s="13"/>
      <c r="H97" s="13"/>
      <c r="I97" s="13"/>
      <c r="J97" s="13"/>
      <c r="K97" s="13"/>
      <c r="L97" s="13"/>
      <c r="M97" s="13"/>
      <c r="N97" s="13"/>
      <c r="O97" s="13"/>
      <c r="P97" s="13"/>
      <c r="Q97" s="13"/>
      <c r="R97" s="13"/>
      <c r="S97" s="13"/>
    </row>
    <row r="98" spans="1:19" ht="16.5" thickBot="1" x14ac:dyDescent="0.25">
      <c r="A98" s="103" t="s">
        <v>14</v>
      </c>
      <c r="B98" s="103"/>
      <c r="C98" s="103"/>
      <c r="D98" s="103"/>
      <c r="E98" s="103"/>
      <c r="F98" s="103"/>
      <c r="G98" s="87">
        <f>L96</f>
        <v>0</v>
      </c>
      <c r="M98" s="20"/>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s="46" customFormat="1" ht="16.5" customHeight="1" x14ac:dyDescent="0.2">
      <c r="A104" s="101" t="s">
        <v>44</v>
      </c>
      <c r="B104" s="101"/>
      <c r="C104" s="101"/>
      <c r="D104" s="101"/>
      <c r="E104" s="101"/>
      <c r="F104" s="101"/>
      <c r="G104" s="101"/>
      <c r="H104" s="101"/>
      <c r="I104" s="101"/>
      <c r="J104" s="101"/>
      <c r="K104" s="101"/>
      <c r="L104" s="101"/>
      <c r="M104" s="101"/>
      <c r="N104" s="101"/>
      <c r="O104" s="101"/>
      <c r="P104" s="101"/>
      <c r="Q104" s="101"/>
      <c r="R104" s="48"/>
    </row>
    <row r="105" spans="1:19" ht="12" customHeight="1" x14ac:dyDescent="0.2">
      <c r="A105" s="38"/>
      <c r="B105" s="38"/>
      <c r="C105" s="38"/>
      <c r="D105" s="38"/>
      <c r="E105" s="38"/>
      <c r="F105" s="38"/>
      <c r="G105" s="38"/>
      <c r="H105" s="38"/>
      <c r="I105" s="38"/>
      <c r="J105" s="38"/>
      <c r="K105" s="38"/>
      <c r="L105" s="38"/>
      <c r="M105" s="38"/>
      <c r="N105" s="38"/>
      <c r="O105" s="38"/>
      <c r="P105" s="38"/>
      <c r="Q105" s="38"/>
      <c r="R105" s="38"/>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s="46" customFormat="1" x14ac:dyDescent="0.2">
      <c r="A107" s="48"/>
      <c r="B107" s="48"/>
      <c r="C107" s="48"/>
      <c r="D107" s="48"/>
      <c r="E107" s="48"/>
      <c r="F107" s="48"/>
      <c r="G107" s="48"/>
      <c r="H107" s="48"/>
      <c r="I107" s="48"/>
      <c r="J107" s="48"/>
      <c r="K107" s="48"/>
      <c r="L107" s="48"/>
      <c r="M107" s="48"/>
      <c r="N107" s="48"/>
      <c r="O107" s="48"/>
      <c r="P107" s="48"/>
      <c r="Q107" s="48"/>
      <c r="R107" s="48"/>
    </row>
    <row r="108" spans="1:19" s="46" customFormat="1"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2"/>
      <c r="C113" s="2"/>
      <c r="D113" s="2"/>
      <c r="E113" s="2"/>
      <c r="F113" s="2"/>
      <c r="G113" s="2"/>
      <c r="H113" s="2"/>
      <c r="I113" s="2"/>
      <c r="J113" s="2"/>
      <c r="K113" s="2"/>
      <c r="L113" s="2"/>
      <c r="M113" s="2"/>
      <c r="N113" s="2"/>
      <c r="O113" s="2"/>
      <c r="P113" s="2"/>
      <c r="Q113" s="2"/>
      <c r="R113" s="2"/>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s="46" customFormat="1" ht="13.5" customHeight="1" x14ac:dyDescent="0.2">
      <c r="A115" s="61"/>
      <c r="B115" s="61"/>
      <c r="C115" s="61"/>
      <c r="D115" s="61"/>
      <c r="E115" s="61"/>
      <c r="F115" s="61"/>
      <c r="G115" s="61"/>
      <c r="H115" s="61"/>
      <c r="I115" s="61"/>
      <c r="J115" s="61"/>
      <c r="K115" s="61"/>
      <c r="L115" s="61"/>
      <c r="M115" s="61"/>
      <c r="N115" s="61"/>
      <c r="O115" s="61"/>
      <c r="P115" s="61"/>
      <c r="Q115" s="61"/>
      <c r="R115" s="61"/>
    </row>
    <row r="116" spans="1:18" s="46" customFormat="1"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2"/>
      <c r="C117" s="2"/>
      <c r="D117" s="2"/>
      <c r="E117" s="2"/>
      <c r="F117" s="2"/>
      <c r="G117" s="2"/>
      <c r="H117" s="2"/>
      <c r="I117" s="2"/>
      <c r="J117" s="2"/>
      <c r="K117" s="2"/>
      <c r="L117" s="2"/>
      <c r="M117" s="2"/>
      <c r="N117" s="2"/>
      <c r="O117" s="2"/>
      <c r="P117" s="2"/>
      <c r="Q117" s="2"/>
      <c r="R117" s="2"/>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2"/>
      <c r="C119" s="2"/>
      <c r="D119" s="2"/>
      <c r="E119" s="2"/>
      <c r="F119" s="2"/>
      <c r="G119" s="2"/>
      <c r="H119" s="2"/>
      <c r="I119" s="2"/>
      <c r="J119" s="2"/>
      <c r="K119" s="2"/>
      <c r="L119" s="2"/>
      <c r="M119" s="2"/>
      <c r="N119" s="2"/>
      <c r="O119" s="2"/>
      <c r="P119" s="2"/>
      <c r="Q119" s="2"/>
      <c r="R119" s="2"/>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2"/>
      <c r="C121" s="2"/>
      <c r="D121" s="2"/>
      <c r="E121" s="2"/>
      <c r="F121" s="2"/>
      <c r="G121" s="2"/>
      <c r="H121" s="2"/>
      <c r="I121" s="2"/>
      <c r="J121" s="2"/>
      <c r="K121" s="2"/>
      <c r="L121" s="2"/>
      <c r="M121" s="2"/>
      <c r="N121" s="2"/>
      <c r="O121" s="2"/>
      <c r="P121" s="2"/>
      <c r="Q121" s="2"/>
      <c r="R121" s="2"/>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2"/>
      <c r="C123" s="2"/>
      <c r="D123" s="2"/>
      <c r="E123" s="2"/>
      <c r="F123" s="2"/>
      <c r="G123" s="2"/>
      <c r="H123" s="2"/>
      <c r="I123" s="2"/>
      <c r="J123" s="2"/>
      <c r="K123" s="2"/>
      <c r="L123" s="2"/>
      <c r="M123" s="2"/>
      <c r="N123" s="2"/>
      <c r="O123" s="2"/>
      <c r="P123" s="2"/>
      <c r="Q123" s="2"/>
      <c r="R123" s="2"/>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s="46" customFormat="1" x14ac:dyDescent="0.2">
      <c r="A126" s="45"/>
      <c r="B126" s="45"/>
      <c r="C126" s="45"/>
      <c r="D126" s="45"/>
      <c r="E126" s="45"/>
      <c r="F126" s="45"/>
      <c r="G126" s="45"/>
      <c r="H126" s="45"/>
      <c r="I126" s="45"/>
      <c r="J126" s="45"/>
      <c r="K126" s="45"/>
      <c r="L126" s="45"/>
      <c r="M126" s="45"/>
      <c r="N126" s="45"/>
      <c r="O126" s="45"/>
      <c r="P126" s="45"/>
      <c r="Q126" s="45"/>
      <c r="R126" s="45"/>
    </row>
    <row r="127" spans="1:18" s="46" customFormat="1" x14ac:dyDescent="0.2">
      <c r="A127" s="45"/>
      <c r="B127" s="45"/>
      <c r="C127" s="45"/>
      <c r="D127" s="45"/>
      <c r="E127" s="45"/>
      <c r="F127" s="45"/>
      <c r="G127" s="45"/>
      <c r="H127" s="45"/>
      <c r="I127" s="45"/>
      <c r="J127" s="45"/>
      <c r="K127" s="45"/>
      <c r="L127" s="45"/>
      <c r="M127" s="45"/>
      <c r="N127" s="45"/>
      <c r="O127" s="45"/>
      <c r="P127" s="45"/>
      <c r="Q127" s="45"/>
      <c r="R127" s="45"/>
    </row>
    <row r="128" spans="1:18" s="46" customFormat="1" x14ac:dyDescent="0.2">
      <c r="A128" s="45"/>
      <c r="B128" s="45"/>
      <c r="C128" s="45"/>
      <c r="D128" s="45"/>
      <c r="E128" s="45"/>
      <c r="F128" s="45"/>
      <c r="G128" s="45"/>
      <c r="H128" s="45"/>
      <c r="I128" s="45"/>
      <c r="J128" s="45"/>
      <c r="K128" s="45"/>
      <c r="L128" s="45"/>
      <c r="M128" s="45"/>
      <c r="N128" s="45"/>
      <c r="O128" s="45"/>
      <c r="P128" s="45"/>
      <c r="Q128" s="45"/>
      <c r="R128" s="45"/>
    </row>
    <row r="129" spans="1:18" s="46" customFormat="1" x14ac:dyDescent="0.2">
      <c r="A129" s="45"/>
      <c r="B129" s="45"/>
      <c r="C129" s="45"/>
      <c r="D129" s="45"/>
      <c r="E129" s="45"/>
      <c r="F129" s="45"/>
      <c r="G129" s="45"/>
      <c r="H129" s="45"/>
      <c r="I129" s="45"/>
      <c r="J129" s="45"/>
      <c r="K129" s="45"/>
      <c r="L129" s="45"/>
      <c r="M129" s="45"/>
      <c r="N129" s="45"/>
      <c r="O129" s="45"/>
      <c r="P129" s="45"/>
      <c r="Q129" s="45"/>
      <c r="R129" s="45"/>
    </row>
    <row r="130" spans="1:18" s="46" customFormat="1" x14ac:dyDescent="0.2">
      <c r="A130" s="45"/>
      <c r="B130" s="45"/>
      <c r="C130" s="45"/>
      <c r="D130" s="45"/>
      <c r="E130" s="45"/>
      <c r="F130" s="45"/>
      <c r="G130" s="45"/>
      <c r="H130" s="45"/>
      <c r="I130" s="45"/>
      <c r="J130" s="45"/>
      <c r="K130" s="45"/>
      <c r="L130" s="45"/>
      <c r="M130" s="45"/>
      <c r="N130" s="45"/>
      <c r="O130" s="45"/>
      <c r="P130" s="45"/>
      <c r="Q130" s="45"/>
      <c r="R130" s="45"/>
    </row>
    <row r="131" spans="1:18" s="46" customFormat="1" x14ac:dyDescent="0.2">
      <c r="A131" s="45"/>
      <c r="B131" s="45"/>
      <c r="C131" s="45"/>
      <c r="D131" s="45"/>
      <c r="E131" s="45"/>
      <c r="F131" s="45"/>
      <c r="G131" s="45"/>
      <c r="H131" s="45"/>
      <c r="I131" s="45"/>
      <c r="J131" s="45"/>
      <c r="K131" s="45"/>
      <c r="L131" s="45"/>
      <c r="M131" s="45"/>
      <c r="N131" s="45"/>
      <c r="O131" s="45"/>
      <c r="P131" s="45"/>
      <c r="Q131" s="45"/>
      <c r="R131" s="45"/>
    </row>
    <row r="132" spans="1:18" s="46" customFormat="1" x14ac:dyDescent="0.2">
      <c r="A132" s="45"/>
      <c r="B132" s="45"/>
      <c r="C132" s="45"/>
      <c r="D132" s="45"/>
      <c r="E132" s="45"/>
      <c r="F132" s="45"/>
      <c r="G132" s="45"/>
      <c r="H132" s="45"/>
      <c r="I132" s="45"/>
      <c r="J132" s="45"/>
      <c r="K132" s="45"/>
      <c r="L132" s="45"/>
      <c r="M132" s="45"/>
      <c r="N132" s="45"/>
      <c r="O132" s="45"/>
      <c r="P132" s="45"/>
      <c r="Q132" s="45"/>
      <c r="R132" s="45"/>
    </row>
    <row r="133" spans="1:18" s="46" customFormat="1" x14ac:dyDescent="0.2">
      <c r="A133" s="47"/>
      <c r="B133" s="47"/>
      <c r="C133" s="47"/>
      <c r="D133" s="47"/>
      <c r="E133" s="47"/>
      <c r="F133" s="47"/>
      <c r="G133" s="47"/>
      <c r="H133" s="47"/>
      <c r="I133" s="47"/>
      <c r="J133" s="47"/>
      <c r="K133" s="47"/>
      <c r="L133" s="47"/>
      <c r="M133" s="47"/>
      <c r="N133" s="47"/>
      <c r="O133" s="47"/>
      <c r="P133" s="47"/>
      <c r="Q133" s="47"/>
      <c r="R133" s="47"/>
    </row>
    <row r="134" spans="1:18" s="46" customFormat="1" x14ac:dyDescent="0.2">
      <c r="A134" s="47"/>
      <c r="B134" s="47"/>
      <c r="C134" s="47"/>
      <c r="D134" s="47"/>
      <c r="E134" s="47"/>
      <c r="F134" s="47"/>
      <c r="G134" s="47"/>
      <c r="H134" s="47"/>
      <c r="I134" s="47"/>
      <c r="J134" s="47"/>
      <c r="K134" s="47"/>
      <c r="L134" s="47"/>
      <c r="M134" s="47"/>
      <c r="N134" s="47"/>
      <c r="O134" s="47"/>
      <c r="P134" s="47"/>
      <c r="Q134" s="47"/>
      <c r="R134" s="47"/>
    </row>
    <row r="135" spans="1:18" s="46" customFormat="1" x14ac:dyDescent="0.2">
      <c r="A135" s="47"/>
      <c r="B135" s="47"/>
      <c r="C135" s="47"/>
      <c r="D135" s="47"/>
      <c r="E135" s="47"/>
      <c r="F135" s="47"/>
      <c r="G135" s="47"/>
      <c r="H135" s="47"/>
      <c r="I135" s="47"/>
      <c r="J135" s="47"/>
      <c r="K135" s="47"/>
      <c r="L135" s="47"/>
      <c r="M135" s="47"/>
      <c r="N135" s="47"/>
      <c r="O135" s="47"/>
      <c r="P135" s="47"/>
      <c r="Q135" s="47"/>
      <c r="R135" s="47"/>
    </row>
    <row r="137" spans="1:18" ht="18" customHeight="1" x14ac:dyDescent="0.25">
      <c r="A137" s="32"/>
      <c r="B137" s="102" t="s">
        <v>16</v>
      </c>
      <c r="C137" s="102"/>
      <c r="D137" s="102"/>
      <c r="E137" s="33"/>
      <c r="F137" s="33"/>
      <c r="G137" s="34"/>
      <c r="H137" s="34"/>
      <c r="I137" s="34"/>
      <c r="J137" s="34"/>
      <c r="K137" s="102" t="s">
        <v>16</v>
      </c>
      <c r="L137" s="102"/>
      <c r="M137" s="102"/>
      <c r="N137" s="102"/>
      <c r="O137" s="102"/>
    </row>
    <row r="138" spans="1:18" ht="15" x14ac:dyDescent="0.25">
      <c r="A138" s="32"/>
      <c r="B138" s="102" t="s">
        <v>17</v>
      </c>
      <c r="C138" s="102"/>
      <c r="D138" s="102"/>
      <c r="E138" s="34"/>
      <c r="F138" s="34"/>
      <c r="G138" s="34"/>
      <c r="H138" s="34"/>
      <c r="I138" s="34"/>
      <c r="J138" s="49"/>
      <c r="K138" s="60" t="s">
        <v>53</v>
      </c>
      <c r="L138" s="60"/>
      <c r="M138" s="60"/>
      <c r="N138" s="60"/>
      <c r="O138" s="60"/>
      <c r="P138" s="46"/>
    </row>
    <row r="141" spans="1:18" ht="21" customHeight="1" x14ac:dyDescent="0.2">
      <c r="A141" s="31" t="s">
        <v>54</v>
      </c>
      <c r="B141" s="98" t="s">
        <v>18</v>
      </c>
      <c r="C141" s="98"/>
      <c r="D141" s="98"/>
      <c r="E141" s="98"/>
      <c r="F141" s="98"/>
      <c r="G141" s="98"/>
      <c r="H141" s="98"/>
      <c r="I141" s="98"/>
    </row>
    <row r="142" spans="1:18" s="46" customFormat="1"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A2:C2"/>
    <mergeCell ref="B45:J45"/>
    <mergeCell ref="B46:J46"/>
    <mergeCell ref="K34:R34"/>
    <mergeCell ref="B142:Q142"/>
    <mergeCell ref="B48:J48"/>
    <mergeCell ref="B37:J37"/>
    <mergeCell ref="B38:J38"/>
    <mergeCell ref="B39:J39"/>
    <mergeCell ref="B40:J40"/>
    <mergeCell ref="B42:J42"/>
    <mergeCell ref="B43:J43"/>
    <mergeCell ref="B44:J44"/>
    <mergeCell ref="B47:J47"/>
    <mergeCell ref="B67:J67"/>
    <mergeCell ref="B90:J90"/>
    <mergeCell ref="B91:J91"/>
    <mergeCell ref="C13:S13"/>
    <mergeCell ref="C14:S14"/>
    <mergeCell ref="C15:S15"/>
    <mergeCell ref="A96:K96"/>
    <mergeCell ref="B84:J84"/>
    <mergeCell ref="B85:J85"/>
    <mergeCell ref="B75:J76"/>
    <mergeCell ref="K75:R75"/>
    <mergeCell ref="B49:J49"/>
    <mergeCell ref="A94:S94"/>
    <mergeCell ref="B88:J88"/>
    <mergeCell ref="B77:J77"/>
    <mergeCell ref="B79:J79"/>
    <mergeCell ref="K61:R61"/>
    <mergeCell ref="B66:J66"/>
    <mergeCell ref="S75:S76"/>
    <mergeCell ref="B86:J86"/>
    <mergeCell ref="B87:J87"/>
    <mergeCell ref="B89:J89"/>
    <mergeCell ref="B80:J80"/>
    <mergeCell ref="B36:J36"/>
    <mergeCell ref="J23:O23"/>
    <mergeCell ref="J24:M24"/>
    <mergeCell ref="B26:L26"/>
    <mergeCell ref="B41:J41"/>
    <mergeCell ref="A29:U29"/>
    <mergeCell ref="A5:G5"/>
    <mergeCell ref="A6:E6"/>
    <mergeCell ref="A8:E8"/>
    <mergeCell ref="A7:B7"/>
    <mergeCell ref="B83:J83"/>
    <mergeCell ref="B51:J51"/>
    <mergeCell ref="A59:S59"/>
    <mergeCell ref="A61:A62"/>
    <mergeCell ref="B61:J62"/>
    <mergeCell ref="A69:S69"/>
    <mergeCell ref="B81:J81"/>
    <mergeCell ref="B82:J82"/>
    <mergeCell ref="B78:J78"/>
    <mergeCell ref="B63:J63"/>
    <mergeCell ref="B64:J64"/>
    <mergeCell ref="B65:J65"/>
    <mergeCell ref="A73:S73"/>
    <mergeCell ref="A75:A76"/>
    <mergeCell ref="A34:A35"/>
    <mergeCell ref="A11:S11"/>
    <mergeCell ref="B34:J35"/>
    <mergeCell ref="A32:S32"/>
    <mergeCell ref="B52:J52"/>
    <mergeCell ref="B53:J53"/>
    <mergeCell ref="B50:J50"/>
    <mergeCell ref="A55:S55"/>
    <mergeCell ref="C18:U18"/>
    <mergeCell ref="C16:S16"/>
    <mergeCell ref="C17:S17"/>
    <mergeCell ref="C19:S19"/>
    <mergeCell ref="C20:S20"/>
    <mergeCell ref="C21:S21"/>
    <mergeCell ref="A98:F98"/>
    <mergeCell ref="A99:F99"/>
    <mergeCell ref="B141:I141"/>
    <mergeCell ref="B143:I143"/>
    <mergeCell ref="B138:D138"/>
    <mergeCell ref="B137:D137"/>
    <mergeCell ref="A114:R114"/>
    <mergeCell ref="A118:R118"/>
    <mergeCell ref="A120:R120"/>
    <mergeCell ref="A122:R122"/>
    <mergeCell ref="A124:R124"/>
    <mergeCell ref="A112:R112"/>
    <mergeCell ref="A102:R102"/>
    <mergeCell ref="A103:R103"/>
    <mergeCell ref="B144:N144"/>
    <mergeCell ref="B145:O145"/>
    <mergeCell ref="A106:R106"/>
    <mergeCell ref="A110:R110"/>
    <mergeCell ref="A104:Q104"/>
    <mergeCell ref="A116:R116"/>
    <mergeCell ref="A108:R108"/>
    <mergeCell ref="K137:O137"/>
  </mergeCells>
  <dataValidations xWindow="1462" yWindow="438" count="7">
    <dataValidation allowBlank="1" showInputMessage="1" showErrorMessage="1" prompt="Proszę wpisać prognozowaną liczbę uczniów bez spacji i kropek" sqref="L38:M38 O38:P38 R38" xr:uid="{00000000-0002-0000-0000-000000000000}"/>
    <dataValidation allowBlank="1" showInputMessage="1" showErrorMessage="1" prompt="Proszę wpisać prognozowaną liczbę uczniów danych klas powiększoną o liczbę uczniów równą liczbie oddziałów danej klasy" sqref="N37 Q37 K37 L39:M39 O39:P39 R39" xr:uid="{00000000-0002-0000-0000-000001000000}"/>
    <dataValidation allowBlank="1" showInputMessage="1" showErrorMessage="1" prompt="Proszę wpisać liczbę uczniów bez spacji i kropek" sqref="K78:R79 R40:R41 O40:P41 L40:M41 K81:R82" xr:uid="{00000000-0002-0000-0000-000002000000}"/>
    <dataValidation allowBlank="1" showInputMessage="1" showErrorMessage="1" prompt="Proszę wpisać kwotę bez spacji i kropek" sqref="N43 Q43 Q80:R80 R47 R49 K65:R67 O49:P50 K42 L44:M44 O45:P45 L46:M46 O47:P47 L48:M48 N80:O80 M50 K85:M85 K87:M88 P84:P85 K83:M83 N84:O88 P87:P88 Q84:R88" xr:uid="{00000000-0002-0000-0000-000003000000}"/>
    <dataValidation allowBlank="1" showInputMessage="1" showErrorMessage="1" prompt="Proszę wpisać Kod TERYT, obowiązujący od 1 stycznia 2020 r. (w przypadku gmin kod 7 - cyfrowy)." sqref="A8:E8" xr:uid="{00000000-0002-0000-0000-000004000000}"/>
    <dataValidation allowBlank="1" showInputMessage="1" showErrorMessage="1" prompt="Proszę wpisać prognozowaną liczbę uczniów danych klas " sqref="L64" xr:uid="{00000000-0002-0000-0000-000005000000}"/>
    <dataValidation allowBlank="1" showInputMessage="1" showErrorMessage="1" prompt="Proszę wpisać prognozowaną liczbę uczniów danych klas" sqref="K64 M64:R64" xr:uid="{00000000-0002-0000-0000-000006000000}"/>
  </dataValidations>
  <pageMargins left="0.7" right="0.7" top="0.75" bottom="0.75" header="0.3" footer="0.3"/>
  <pageSetup paperSize="9" scale="40" fitToHeight="0" orientation="portrait" r:id="rId1"/>
  <ignoredErrors>
    <ignoredError sqref="A75:S77 A83:S91 A78:J82 S78:S8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DE46-73A0-4720-BB5D-0DA452F64F73}">
  <sheetPr>
    <tabColor rgb="FF00B0F0"/>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89" t="s">
        <v>96</v>
      </c>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M37*178.2</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P37*427.68</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K38*178.2</f>
        <v>0</v>
      </c>
      <c r="L44" s="12">
        <f>L38*178.2</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N38*332.64</f>
        <v>0</v>
      </c>
      <c r="O45" s="12">
        <f>O38*427.68</f>
        <v>0</v>
      </c>
      <c r="P45" s="70"/>
      <c r="Q45" s="12">
        <f>Q38*594</f>
        <v>0</v>
      </c>
      <c r="R45" s="12">
        <f>R38*594</f>
        <v>0</v>
      </c>
      <c r="S45" s="65">
        <f>SUM(N45:O45,Q45:R45)</f>
        <v>0</v>
      </c>
    </row>
    <row r="46" spans="1:20" ht="70.900000000000006" customHeight="1" x14ac:dyDescent="0.2">
      <c r="A46" s="8">
        <v>10</v>
      </c>
      <c r="B46" s="109" t="s">
        <v>65</v>
      </c>
      <c r="C46" s="110"/>
      <c r="D46" s="110"/>
      <c r="E46" s="110"/>
      <c r="F46" s="110"/>
      <c r="G46" s="110"/>
      <c r="H46" s="110"/>
      <c r="I46" s="110"/>
      <c r="J46" s="111"/>
      <c r="K46" s="12">
        <f>K39*178.2</f>
        <v>0</v>
      </c>
      <c r="L46" s="12">
        <f>L39*178.2</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N39*332.64</f>
        <v>0</v>
      </c>
      <c r="O47" s="12">
        <f>O39*427.68</f>
        <v>0</v>
      </c>
      <c r="P47" s="70"/>
      <c r="Q47" s="12">
        <f>Q39*594</f>
        <v>0</v>
      </c>
      <c r="R47" s="12">
        <f>R39*594</f>
        <v>0</v>
      </c>
      <c r="S47" s="65">
        <f>SUM(N47:O47,Q47:R47)</f>
        <v>0</v>
      </c>
    </row>
    <row r="48" spans="1:20" ht="70.150000000000006" customHeight="1" x14ac:dyDescent="0.2">
      <c r="A48" s="8">
        <v>12</v>
      </c>
      <c r="B48" s="109" t="s">
        <v>67</v>
      </c>
      <c r="C48" s="110"/>
      <c r="D48" s="110"/>
      <c r="E48" s="110"/>
      <c r="F48" s="110"/>
      <c r="G48" s="110"/>
      <c r="H48" s="110"/>
      <c r="I48" s="110"/>
      <c r="J48" s="111"/>
      <c r="K48" s="12">
        <f>K40*178.2</f>
        <v>0</v>
      </c>
      <c r="L48" s="12">
        <f>L40*178.2</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N40*332.64</f>
        <v>0</v>
      </c>
      <c r="O49" s="12">
        <f>O40*427.68</f>
        <v>0</v>
      </c>
      <c r="P49" s="70"/>
      <c r="Q49" s="12">
        <f>Q40*594</f>
        <v>0</v>
      </c>
      <c r="R49" s="12">
        <f>R40*594</f>
        <v>0</v>
      </c>
      <c r="S49" s="65">
        <f>SUM(N49:O49,Q49:R49)</f>
        <v>0</v>
      </c>
    </row>
    <row r="50" spans="1:19" ht="111.6" customHeight="1" x14ac:dyDescent="0.2">
      <c r="A50" s="8">
        <v>14</v>
      </c>
      <c r="B50" s="109" t="s">
        <v>69</v>
      </c>
      <c r="C50" s="110"/>
      <c r="D50" s="110"/>
      <c r="E50" s="110"/>
      <c r="F50" s="110"/>
      <c r="G50" s="110"/>
      <c r="H50" s="110"/>
      <c r="I50" s="110"/>
      <c r="J50" s="111"/>
      <c r="K50" s="12">
        <f>K41*178.2</f>
        <v>0</v>
      </c>
      <c r="L50" s="12">
        <f>L41*178.2</f>
        <v>0</v>
      </c>
      <c r="M50" s="70"/>
      <c r="N50" s="12">
        <f>N41*332.64</f>
        <v>0</v>
      </c>
      <c r="O50" s="12">
        <f>O41*427.68</f>
        <v>0</v>
      </c>
      <c r="P50" s="70"/>
      <c r="Q50" s="12">
        <f>Q41*594</f>
        <v>0</v>
      </c>
      <c r="R50" s="12">
        <f>R41*594</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K64*138.6</f>
        <v>0</v>
      </c>
      <c r="L65" s="29">
        <f>L64*138.6</f>
        <v>0</v>
      </c>
      <c r="M65" s="29">
        <f>M64*138.6</f>
        <v>0</v>
      </c>
      <c r="N65" s="29">
        <f>N64*69.3</f>
        <v>0</v>
      </c>
      <c r="O65" s="29">
        <f>O64*69.3</f>
        <v>0</v>
      </c>
      <c r="P65" s="29">
        <f>P64*69.3</f>
        <v>0</v>
      </c>
      <c r="Q65" s="29">
        <f>Q64*69.3</f>
        <v>0</v>
      </c>
      <c r="R65" s="29">
        <f>R64*69.3</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K78*178.2</f>
        <v>0</v>
      </c>
      <c r="L83" s="12">
        <f>L78*178.2</f>
        <v>0</v>
      </c>
      <c r="M83" s="12">
        <f>M78*178.2</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N78*332.64</f>
        <v>0</v>
      </c>
      <c r="O84" s="12">
        <f>O78*427.68</f>
        <v>0</v>
      </c>
      <c r="P84" s="12">
        <f>P78*427.68</f>
        <v>0</v>
      </c>
      <c r="Q84" s="12">
        <f>Q78*594</f>
        <v>0</v>
      </c>
      <c r="R84" s="12">
        <f>R78*594</f>
        <v>0</v>
      </c>
      <c r="S84" s="12">
        <f>SUM(N84:R84)</f>
        <v>0</v>
      </c>
    </row>
    <row r="85" spans="1:19" ht="73.150000000000006" customHeight="1" x14ac:dyDescent="0.2">
      <c r="A85" s="8">
        <v>8</v>
      </c>
      <c r="B85" s="109" t="s">
        <v>81</v>
      </c>
      <c r="C85" s="110"/>
      <c r="D85" s="110"/>
      <c r="E85" s="110"/>
      <c r="F85" s="110"/>
      <c r="G85" s="110"/>
      <c r="H85" s="110"/>
      <c r="I85" s="110"/>
      <c r="J85" s="111"/>
      <c r="K85" s="12">
        <f>K79*138.6</f>
        <v>0</v>
      </c>
      <c r="L85" s="12">
        <f>L79*138.6</f>
        <v>0</v>
      </c>
      <c r="M85" s="12">
        <f>M79*138.6</f>
        <v>0</v>
      </c>
      <c r="N85" s="12">
        <f>N79*69.3</f>
        <v>0</v>
      </c>
      <c r="O85" s="12">
        <f>O79*69.3</f>
        <v>0</v>
      </c>
      <c r="P85" s="12">
        <f>P79*69.3</f>
        <v>0</v>
      </c>
      <c r="Q85" s="12">
        <f>Q79*69.3</f>
        <v>0</v>
      </c>
      <c r="R85" s="12">
        <f>R79*69.3</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N80*24.75</f>
        <v>0</v>
      </c>
      <c r="O86" s="70"/>
      <c r="P86" s="12">
        <f>P80*24.75</f>
        <v>0</v>
      </c>
      <c r="Q86" s="12">
        <f>Q80*24.75</f>
        <v>0</v>
      </c>
      <c r="R86" s="70"/>
      <c r="S86" s="12">
        <f>SUM(N86,P86:Q86)</f>
        <v>0</v>
      </c>
    </row>
    <row r="87" spans="1:19" ht="111.6" customHeight="1" x14ac:dyDescent="0.2">
      <c r="A87" s="8">
        <v>10</v>
      </c>
      <c r="B87" s="109" t="s">
        <v>83</v>
      </c>
      <c r="C87" s="110"/>
      <c r="D87" s="110"/>
      <c r="E87" s="110"/>
      <c r="F87" s="110"/>
      <c r="G87" s="110"/>
      <c r="H87" s="110"/>
      <c r="I87" s="110"/>
      <c r="J87" s="111"/>
      <c r="K87" s="12">
        <f>K81*178.2</f>
        <v>0</v>
      </c>
      <c r="L87" s="12">
        <f>L81*178.2</f>
        <v>0</v>
      </c>
      <c r="M87" s="12">
        <f>M81*178.2</f>
        <v>0</v>
      </c>
      <c r="N87" s="12">
        <f>N81*332.64</f>
        <v>0</v>
      </c>
      <c r="O87" s="12">
        <f>O81*427.68</f>
        <v>0</v>
      </c>
      <c r="P87" s="12">
        <f>P81*427.68</f>
        <v>0</v>
      </c>
      <c r="Q87" s="12">
        <f>Q81*594</f>
        <v>0</v>
      </c>
      <c r="R87" s="12">
        <f>R81*594</f>
        <v>0</v>
      </c>
      <c r="S87" s="12">
        <f>SUM(K87:R87)</f>
        <v>0</v>
      </c>
    </row>
    <row r="88" spans="1:19" ht="84" customHeight="1" x14ac:dyDescent="0.2">
      <c r="A88" s="8">
        <v>11</v>
      </c>
      <c r="B88" s="109" t="s">
        <v>84</v>
      </c>
      <c r="C88" s="110"/>
      <c r="D88" s="110"/>
      <c r="E88" s="110"/>
      <c r="F88" s="110"/>
      <c r="G88" s="110"/>
      <c r="H88" s="110"/>
      <c r="I88" s="110"/>
      <c r="J88" s="111"/>
      <c r="K88" s="12">
        <f>K82*138.6</f>
        <v>0</v>
      </c>
      <c r="L88" s="12">
        <f>L82*138.6</f>
        <v>0</v>
      </c>
      <c r="M88" s="12">
        <f>M82*138.6</f>
        <v>0</v>
      </c>
      <c r="N88" s="12">
        <f>N82*69.3</f>
        <v>0</v>
      </c>
      <c r="O88" s="12">
        <f>O82*69.3</f>
        <v>0</v>
      </c>
      <c r="P88" s="12">
        <f>P82*69.3</f>
        <v>0</v>
      </c>
      <c r="Q88" s="12">
        <f>Q82*69.3</f>
        <v>0</v>
      </c>
      <c r="R88" s="12">
        <f>R82*69.3</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0ECEC478-5975-4E0F-AAEB-30FFCA5102E7}"/>
    <dataValidation allowBlank="1" showInputMessage="1" showErrorMessage="1" prompt="Proszę wpisać prognozowaną liczbę uczniów danych klas " sqref="L64" xr:uid="{DB2163C9-D486-41E7-9418-CC7BCFF4E487}"/>
    <dataValidation allowBlank="1" showInputMessage="1" showErrorMessage="1" prompt="Proszę wpisać Kod TERYT, obowiązujący od 1 stycznia 2020 r. (w przypadku gmin kod 7 - cyfrowy)." sqref="A8:E8" xr:uid="{3BA86FAE-39E4-4006-86BC-9774EB05CF71}"/>
    <dataValidation allowBlank="1" showInputMessage="1" showErrorMessage="1" prompt="Proszę wpisać kwotę bez spacji i kropek" sqref="N43 Q43 Q80:R80 R47 R49 Q84:R88 O49:P50 K42 L44:M44 O45:P45 L46:M46 O47:P47 L48:M48 N80:O80 M50 K85:M85 K87:M88 P84:P85 K83:M83 N84:O88 P87:P88 K65:R67" xr:uid="{4A2052BA-0911-4E1E-89EA-3A2E515595EC}"/>
    <dataValidation allowBlank="1" showInputMessage="1" showErrorMessage="1" prompt="Proszę wpisać liczbę uczniów bez spacji i kropek" sqref="K78:R79 R40:R41 O40:P41 L40:M41 K81:R82" xr:uid="{6BB160FF-2085-4EB2-8E02-8CD3313C7279}"/>
    <dataValidation allowBlank="1" showInputMessage="1" showErrorMessage="1" prompt="Proszę wpisać prognozowaną liczbę uczniów danych klas powiększoną o liczbę uczniów równą liczbie oddziałów danej klasy" sqref="N37 Q37 K37 L39:M39 O39:P39 R39" xr:uid="{0C8D76AA-E789-4E43-BCD8-79AE50CDA042}"/>
    <dataValidation allowBlank="1" showInputMessage="1" showErrorMessage="1" prompt="Proszę wpisać prognozowaną liczbę uczniów bez spacji i kropek" sqref="L38:M38 O38:P38 R38" xr:uid="{6E31870E-B8E3-402D-A7EA-115A60669089}"/>
  </dataValidations>
  <pageMargins left="0.7" right="0.7" top="0.75" bottom="0.75" header="0.3" footer="0.3"/>
  <pageSetup paperSize="9" scale="40" fitToHeight="0" orientation="portrait" r:id="rId1"/>
  <ignoredErrors>
    <ignoredError sqref="A75:S77 A83:S91 A78:J82 S78:S8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B9465-2A45-45B9-8469-E342932527F4}">
  <sheetPr>
    <tabColor rgb="FFFF00FF"/>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90" t="s">
        <v>96</v>
      </c>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M37*249.48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K38*249.48</f>
        <v>0</v>
      </c>
      <c r="L44" s="12">
        <f>L38*249.48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K39*249.48</f>
        <v>0</v>
      </c>
      <c r="L46" s="12">
        <f>L39*249.48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K40*249.48</f>
        <v>0</v>
      </c>
      <c r="L48" s="12">
        <f>L40*249.48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ht="111.6" customHeight="1" x14ac:dyDescent="0.2">
      <c r="A50" s="8">
        <v>14</v>
      </c>
      <c r="B50" s="109" t="s">
        <v>69</v>
      </c>
      <c r="C50" s="110"/>
      <c r="D50" s="110"/>
      <c r="E50" s="110"/>
      <c r="F50" s="110"/>
      <c r="G50" s="110"/>
      <c r="H50" s="110"/>
      <c r="I50" s="110"/>
      <c r="J50" s="111"/>
      <c r="K50" s="12">
        <f>K41*249.48</f>
        <v>0</v>
      </c>
      <c r="L50" s="12">
        <f>L41*249.48</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K64*138.6</f>
        <v>0</v>
      </c>
      <c r="L65" s="29">
        <f>L64*138.6</f>
        <v>0</v>
      </c>
      <c r="M65" s="29">
        <f>M64*138.6</f>
        <v>0</v>
      </c>
      <c r="N65" s="29">
        <f>N64*69.3</f>
        <v>0</v>
      </c>
      <c r="O65" s="29">
        <f>O64*69.3</f>
        <v>0</v>
      </c>
      <c r="P65" s="29">
        <f>P64*69.3</f>
        <v>0</v>
      </c>
      <c r="Q65" s="29">
        <f>Q64*69.3</f>
        <v>0</v>
      </c>
      <c r="R65" s="29">
        <f>R64*69.3</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K78*249.48</f>
        <v>0</v>
      </c>
      <c r="L83" s="12">
        <f>L78*249.48</f>
        <v>0</v>
      </c>
      <c r="M83" s="12">
        <f>M78*249.48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K79*138.6</f>
        <v>0</v>
      </c>
      <c r="L85" s="12">
        <f>L79*138.6</f>
        <v>0</v>
      </c>
      <c r="M85" s="12">
        <f>M79*138.6</f>
        <v>0</v>
      </c>
      <c r="N85" s="12">
        <f>N79*69.3</f>
        <v>0</v>
      </c>
      <c r="O85" s="12">
        <f>O79*69.3</f>
        <v>0</v>
      </c>
      <c r="P85" s="12">
        <f>P79*69.3</f>
        <v>0</v>
      </c>
      <c r="Q85" s="12">
        <f>Q79*69.3</f>
        <v>0</v>
      </c>
      <c r="R85" s="12">
        <f>R79*69.3</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K81*249.48</f>
        <v>0</v>
      </c>
      <c r="L87" s="12">
        <f>L81*249.48</f>
        <v>0</v>
      </c>
      <c r="M87" s="12">
        <f>M81*249.48</f>
        <v>0</v>
      </c>
      <c r="N87" s="12">
        <f>N81*349.27</f>
        <v>0</v>
      </c>
      <c r="O87" s="12">
        <f>O81*449.06</f>
        <v>0</v>
      </c>
      <c r="P87" s="12">
        <f>P81*449.06</f>
        <v>0</v>
      </c>
      <c r="Q87" s="12">
        <f>Q81*623.7</f>
        <v>0</v>
      </c>
      <c r="R87" s="12">
        <f>R81*623.7</f>
        <v>0</v>
      </c>
      <c r="S87" s="12">
        <f>SUM(K87:R87)</f>
        <v>0</v>
      </c>
    </row>
    <row r="88" spans="1:19" ht="84" customHeight="1" x14ac:dyDescent="0.2">
      <c r="A88" s="8">
        <v>11</v>
      </c>
      <c r="B88" s="109" t="s">
        <v>84</v>
      </c>
      <c r="C88" s="110"/>
      <c r="D88" s="110"/>
      <c r="E88" s="110"/>
      <c r="F88" s="110"/>
      <c r="G88" s="110"/>
      <c r="H88" s="110"/>
      <c r="I88" s="110"/>
      <c r="J88" s="111"/>
      <c r="K88" s="12">
        <f>K82*138.6</f>
        <v>0</v>
      </c>
      <c r="L88" s="12">
        <f>L82*138.6</f>
        <v>0</v>
      </c>
      <c r="M88" s="12">
        <f>M82*138.6</f>
        <v>0</v>
      </c>
      <c r="N88" s="12">
        <f>N82*69.3</f>
        <v>0</v>
      </c>
      <c r="O88" s="12">
        <f>O82*69.3</f>
        <v>0</v>
      </c>
      <c r="P88" s="12">
        <f>P82*69.3</f>
        <v>0</v>
      </c>
      <c r="Q88" s="12">
        <f>Q82*69.3</f>
        <v>0</v>
      </c>
      <c r="R88" s="12">
        <f>R82*69.3</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16D29308-620D-4E5C-8C50-74161ED0CD80}"/>
    <dataValidation allowBlank="1" showInputMessage="1" showErrorMessage="1" prompt="Proszę wpisać prognozowaną liczbę uczniów danych klas " sqref="L64" xr:uid="{DD14ABC9-A2C7-4D5C-85DD-5DCCD1F2CF07}"/>
    <dataValidation allowBlank="1" showInputMessage="1" showErrorMessage="1" prompt="Proszę wpisać Kod TERYT, obowiązujący od 1 stycznia 2020 r. (w przypadku gmin kod 7 - cyfrowy)." sqref="A8:E8" xr:uid="{98FFFDE3-F485-4211-95C3-3DF0969EA9CD}"/>
    <dataValidation allowBlank="1" showInputMessage="1" showErrorMessage="1" prompt="Proszę wpisać kwotę bez spacji i kropek" sqref="N43 Q43 Q80:R80 R47 R49 K65:R67 O49:P50 K42 L44:M44 O45:P45 L46:M46 O47:P47 L48:M48 N80:O80 M50 K85:M85 K87:M88 P84:P85 K83:M83 N84:O88 P87:P88 Q84:R88" xr:uid="{DB60BC34-1D31-44BA-8D61-F9719352E3CD}"/>
    <dataValidation allowBlank="1" showInputMessage="1" showErrorMessage="1" prompt="Proszę wpisać liczbę uczniów bez spacji i kropek" sqref="K78:R79 R40:R41 O40:P41 L40:M41 K81:R82" xr:uid="{368B1F73-7DBA-4A54-8B25-FE4A08A519E2}"/>
    <dataValidation allowBlank="1" showInputMessage="1" showErrorMessage="1" prompt="Proszę wpisać prognozowaną liczbę uczniów danych klas powiększoną o liczbę uczniów równą liczbie oddziałów danej klasy" sqref="N37 Q37 K37 L39:M39 O39:P39 R39" xr:uid="{29E707AC-8C8A-4263-AE71-AC3DB47B9597}"/>
    <dataValidation allowBlank="1" showInputMessage="1" showErrorMessage="1" prompt="Proszę wpisać prognozowaną liczbę uczniów bez spacji i kropek" sqref="L38:M38 O38:P38 R38" xr:uid="{4D617AF6-281A-4141-B45C-E87D8EB7CAE0}"/>
  </dataValidations>
  <pageMargins left="0.7" right="0.7" top="0.75" bottom="0.75" header="0.3" footer="0.3"/>
  <pageSetup paperSize="9" scale="40" fitToHeight="0" orientation="portrait" r:id="rId1"/>
  <ignoredErrors>
    <ignoredError sqref="A75:S77 A83:S91 A78:J82 S78:S8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E253-F5A8-4A82-B835-6F9210283A1D}">
  <sheetPr>
    <tabColor rgb="FF00B050"/>
    <pageSetUpPr fitToPage="1"/>
  </sheetPr>
  <dimension ref="A2:U145"/>
  <sheetViews>
    <sheetView zoomScale="85" zoomScaleNormal="85" workbookViewId="0">
      <selection activeCell="B3" sqref="B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91" t="s">
        <v>96</v>
      </c>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M37*249.48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K38*249.48</f>
        <v>0</v>
      </c>
      <c r="L44" s="12">
        <f>L38*249.48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K39*249.48</f>
        <v>0</v>
      </c>
      <c r="L46" s="12">
        <f>L39*249.48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K40*249.48</f>
        <v>0</v>
      </c>
      <c r="L48" s="12">
        <f>L40*249.48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ht="111.6" customHeight="1" x14ac:dyDescent="0.2">
      <c r="A50" s="8">
        <v>14</v>
      </c>
      <c r="B50" s="109" t="s">
        <v>69</v>
      </c>
      <c r="C50" s="110"/>
      <c r="D50" s="110"/>
      <c r="E50" s="110"/>
      <c r="F50" s="110"/>
      <c r="G50" s="110"/>
      <c r="H50" s="110"/>
      <c r="I50" s="110"/>
      <c r="J50" s="111"/>
      <c r="K50" s="12">
        <f>K41*249.48</f>
        <v>0</v>
      </c>
      <c r="L50" s="12">
        <f>L41*249.48</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K64*123.75</f>
        <v>0</v>
      </c>
      <c r="L65" s="29">
        <f>L64*123.75</f>
        <v>0</v>
      </c>
      <c r="M65" s="29">
        <f>M64*123.75</f>
        <v>0</v>
      </c>
      <c r="N65" s="29">
        <f>N64*61.88</f>
        <v>0</v>
      </c>
      <c r="O65" s="29">
        <f>O64*61.88</f>
        <v>0</v>
      </c>
      <c r="P65" s="29">
        <f>P64*61.88</f>
        <v>0</v>
      </c>
      <c r="Q65" s="29">
        <f>Q64*61.88</f>
        <v>0</v>
      </c>
      <c r="R65" s="29">
        <f>R64*61.88</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K78*249.48</f>
        <v>0</v>
      </c>
      <c r="L83" s="12">
        <f>L78*249.48</f>
        <v>0</v>
      </c>
      <c r="M83" s="12">
        <f>M78*249.48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K79*123.75</f>
        <v>0</v>
      </c>
      <c r="L85" s="12">
        <f>L79*123.75</f>
        <v>0</v>
      </c>
      <c r="M85" s="12">
        <f>M79*123.75</f>
        <v>0</v>
      </c>
      <c r="N85" s="12">
        <f>N79*61.88</f>
        <v>0</v>
      </c>
      <c r="O85" s="12">
        <f>O79*61.88</f>
        <v>0</v>
      </c>
      <c r="P85" s="12">
        <f>P79*61.88</f>
        <v>0</v>
      </c>
      <c r="Q85" s="12">
        <f>Q79*61.88</f>
        <v>0</v>
      </c>
      <c r="R85" s="12">
        <f>R79*61.88</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K81*249.48</f>
        <v>0</v>
      </c>
      <c r="L87" s="12">
        <f>L81*249.48</f>
        <v>0</v>
      </c>
      <c r="M87" s="12">
        <f>M81*249.48</f>
        <v>0</v>
      </c>
      <c r="N87" s="12">
        <f>N81*349.27</f>
        <v>0</v>
      </c>
      <c r="O87" s="12">
        <f>O81*449.06</f>
        <v>0</v>
      </c>
      <c r="P87" s="12">
        <f>P81*449.06</f>
        <v>0</v>
      </c>
      <c r="Q87" s="12">
        <f>Q81*623.7</f>
        <v>0</v>
      </c>
      <c r="R87" s="12">
        <f>R81*623.7</f>
        <v>0</v>
      </c>
      <c r="S87" s="12">
        <f>SUM(K87:R87)</f>
        <v>0</v>
      </c>
    </row>
    <row r="88" spans="1:19" ht="84" customHeight="1" x14ac:dyDescent="0.2">
      <c r="A88" s="8">
        <v>11</v>
      </c>
      <c r="B88" s="109" t="s">
        <v>84</v>
      </c>
      <c r="C88" s="110"/>
      <c r="D88" s="110"/>
      <c r="E88" s="110"/>
      <c r="F88" s="110"/>
      <c r="G88" s="110"/>
      <c r="H88" s="110"/>
      <c r="I88" s="110"/>
      <c r="J88" s="111"/>
      <c r="K88" s="12">
        <f>K82*123.75</f>
        <v>0</v>
      </c>
      <c r="L88" s="12">
        <f>L82*123.75</f>
        <v>0</v>
      </c>
      <c r="M88" s="12">
        <f>M82*123.75</f>
        <v>0</v>
      </c>
      <c r="N88" s="12">
        <f>N82*61.88</f>
        <v>0</v>
      </c>
      <c r="O88" s="12">
        <f>O82*61.88</f>
        <v>0</v>
      </c>
      <c r="P88" s="12">
        <f>P82*61.88</f>
        <v>0</v>
      </c>
      <c r="Q88" s="12">
        <f>Q82*61.88</f>
        <v>0</v>
      </c>
      <c r="R88" s="12">
        <f>R82*61.88</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E2A72068-B6F4-4F67-ABBF-FEC23CFD361A}"/>
    <dataValidation allowBlank="1" showInputMessage="1" showErrorMessage="1" prompt="Proszę wpisać prognozowaną liczbę uczniów danych klas " sqref="L64" xr:uid="{07AD5A6A-8C93-4670-8C6B-49AC1F87DB10}"/>
    <dataValidation allowBlank="1" showInputMessage="1" showErrorMessage="1" prompt="Proszę wpisać Kod TERYT, obowiązujący od 1 stycznia 2020 r. (w przypadku gmin kod 7 - cyfrowy)." sqref="A8:E8" xr:uid="{E6B07552-F2A1-43CF-BB2C-A80123DF3719}"/>
    <dataValidation allowBlank="1" showInputMessage="1" showErrorMessage="1" prompt="Proszę wpisać kwotę bez spacji i kropek" sqref="N43 Q43 Q80:R80 R47 R49 K65:R67 O49:P50 K42 L44:M44 O45:P45 L46:M46 O47:P47 L48:M48 N80:O80 M50 K85:M85 K87:M88 P84:P85 K83:M83 N84:O88 P87:P88 Q84:R88" xr:uid="{8812CCBF-72AF-4407-8072-373BFC0DB644}"/>
    <dataValidation allowBlank="1" showInputMessage="1" showErrorMessage="1" prompt="Proszę wpisać liczbę uczniów bez spacji i kropek" sqref="K78:R79 R40:R41 O40:P41 L40:M41 K81:R82" xr:uid="{B1CD9F0C-0E64-4810-8C8C-2B92A44A78D7}"/>
    <dataValidation allowBlank="1" showInputMessage="1" showErrorMessage="1" prompt="Proszę wpisać prognozowaną liczbę uczniów danych klas powiększoną o liczbę uczniów równą liczbie oddziałów danej klasy" sqref="N37 Q37 K37 L39:M39 O39:P39 R39" xr:uid="{2B7FF5B5-BEA5-4B21-A6CD-BE61185069C3}"/>
    <dataValidation allowBlank="1" showInputMessage="1" showErrorMessage="1" prompt="Proszę wpisać prognozowaną liczbę uczniów bez spacji i kropek" sqref="L38:M38 O38:P38 R38" xr:uid="{DD943105-890A-4469-AD10-E1B828C30E39}"/>
  </dataValidations>
  <pageMargins left="0.7" right="0.7" top="0.75" bottom="0.75" header="0.3" footer="0.3"/>
  <pageSetup paperSize="9" scale="40" fitToHeight="0" orientation="portrait" r:id="rId1"/>
  <ignoredErrors>
    <ignoredError sqref="A75:S77 A83:S91 A78:J82 S78:S8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9BCF-7A0F-4FE1-9346-BFE512CFB278}">
  <sheetPr>
    <tabColor rgb="FFFF0000"/>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92" t="s">
        <v>96</v>
      </c>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M37*249.48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K38*249.48</f>
        <v>0</v>
      </c>
      <c r="L44" s="12">
        <f>L38*249.48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K39*249.48</f>
        <v>0</v>
      </c>
      <c r="L46" s="12">
        <f>L39*249.48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K40*249.48</f>
        <v>0</v>
      </c>
      <c r="L48" s="12">
        <f>L40*249.48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ht="111.6" customHeight="1" x14ac:dyDescent="0.2">
      <c r="A50" s="8">
        <v>14</v>
      </c>
      <c r="B50" s="109" t="s">
        <v>69</v>
      </c>
      <c r="C50" s="110"/>
      <c r="D50" s="110"/>
      <c r="E50" s="110"/>
      <c r="F50" s="110"/>
      <c r="G50" s="110"/>
      <c r="H50" s="110"/>
      <c r="I50" s="110"/>
      <c r="J50" s="111"/>
      <c r="K50" s="12">
        <f>K41*249.48</f>
        <v>0</v>
      </c>
      <c r="L50" s="12">
        <f>L41*249.48</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K64*128.7</f>
        <v>0</v>
      </c>
      <c r="L65" s="29">
        <f>L64*128.7</f>
        <v>0</v>
      </c>
      <c r="M65" s="29">
        <f>M64*128.7</f>
        <v>0</v>
      </c>
      <c r="N65" s="29">
        <f>N64*64.35</f>
        <v>0</v>
      </c>
      <c r="O65" s="29">
        <f>O64*64.35</f>
        <v>0</v>
      </c>
      <c r="P65" s="29">
        <f>P64*64.35</f>
        <v>0</v>
      </c>
      <c r="Q65" s="29">
        <f>Q64*64.35</f>
        <v>0</v>
      </c>
      <c r="R65" s="29">
        <f>R64*64.35</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K78*249.48</f>
        <v>0</v>
      </c>
      <c r="L83" s="12">
        <f>L78*249.48</f>
        <v>0</v>
      </c>
      <c r="M83" s="12">
        <f>M78*249.48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K79*128.7</f>
        <v>0</v>
      </c>
      <c r="L85" s="12">
        <f>L79*128.7</f>
        <v>0</v>
      </c>
      <c r="M85" s="12">
        <f>M79*128.7</f>
        <v>0</v>
      </c>
      <c r="N85" s="12">
        <f>N79*64.35</f>
        <v>0</v>
      </c>
      <c r="O85" s="12">
        <f>O79*64.35</f>
        <v>0</v>
      </c>
      <c r="P85" s="12">
        <f>P79*64.35</f>
        <v>0</v>
      </c>
      <c r="Q85" s="12">
        <f>Q79*64.35</f>
        <v>0</v>
      </c>
      <c r="R85" s="12">
        <f>R79*64.35</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K81*249.48</f>
        <v>0</v>
      </c>
      <c r="L87" s="12">
        <f>L81*249.48</f>
        <v>0</v>
      </c>
      <c r="M87" s="12">
        <f>M81*249.48</f>
        <v>0</v>
      </c>
      <c r="N87" s="12">
        <f>N81*349.27</f>
        <v>0</v>
      </c>
      <c r="O87" s="12">
        <f>O81*449.06</f>
        <v>0</v>
      </c>
      <c r="P87" s="12">
        <f>P81*449.06</f>
        <v>0</v>
      </c>
      <c r="Q87" s="12">
        <f>Q81*623.7</f>
        <v>0</v>
      </c>
      <c r="R87" s="12">
        <f>R81*623.7</f>
        <v>0</v>
      </c>
      <c r="S87" s="12">
        <f>SUM(K87:R87)</f>
        <v>0</v>
      </c>
    </row>
    <row r="88" spans="1:19" ht="84" customHeight="1" x14ac:dyDescent="0.2">
      <c r="A88" s="8">
        <v>11</v>
      </c>
      <c r="B88" s="109" t="s">
        <v>84</v>
      </c>
      <c r="C88" s="110"/>
      <c r="D88" s="110"/>
      <c r="E88" s="110"/>
      <c r="F88" s="110"/>
      <c r="G88" s="110"/>
      <c r="H88" s="110"/>
      <c r="I88" s="110"/>
      <c r="J88" s="111"/>
      <c r="K88" s="12">
        <f>K82*128.7</f>
        <v>0</v>
      </c>
      <c r="L88" s="12">
        <f>L82*128.7</f>
        <v>0</v>
      </c>
      <c r="M88" s="12">
        <f>M82*128.7</f>
        <v>0</v>
      </c>
      <c r="N88" s="12">
        <f>N82*64.35</f>
        <v>0</v>
      </c>
      <c r="O88" s="12">
        <f>O82*64.35</f>
        <v>0</v>
      </c>
      <c r="P88" s="12">
        <f>P82*64.35</f>
        <v>0</v>
      </c>
      <c r="Q88" s="12">
        <f>Q82*64.35</f>
        <v>0</v>
      </c>
      <c r="R88" s="12">
        <f>R82*64.35</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D2AF8096-4786-40E4-836A-781B76100981}"/>
    <dataValidation allowBlank="1" showInputMessage="1" showErrorMessage="1" prompt="Proszę wpisać prognozowaną liczbę uczniów danych klas " sqref="L64" xr:uid="{40AAB17B-1E6A-4369-9934-119843772949}"/>
    <dataValidation allowBlank="1" showInputMessage="1" showErrorMessage="1" prompt="Proszę wpisać Kod TERYT, obowiązujący od 1 stycznia 2020 r. (w przypadku gmin kod 7 - cyfrowy)." sqref="A8:E8" xr:uid="{6E050F1A-BC4B-4A74-97CE-BE978E3200C5}"/>
    <dataValidation allowBlank="1" showInputMessage="1" showErrorMessage="1" prompt="Proszę wpisać kwotę bez spacji i kropek" sqref="N43 Q43 Q80:R80 R47 R49 K65:R67 O49:P50 K42 L44:M44 O45:P45 L46:M46 O47:P47 L48:M48 N80:O80 M50 K85:M85 K87:M88 P84:P85 K83:M83 N84:O88 P87:P88 Q84:R88" xr:uid="{1571F004-052A-481B-BF18-35E63A3A9391}"/>
    <dataValidation allowBlank="1" showInputMessage="1" showErrorMessage="1" prompt="Proszę wpisać liczbę uczniów bez spacji i kropek" sqref="K78:R79 R40:R41 O40:P41 L40:M41 K81:R82" xr:uid="{601A3222-0FC1-4763-AF23-B2913495996A}"/>
    <dataValidation allowBlank="1" showInputMessage="1" showErrorMessage="1" prompt="Proszę wpisać prognozowaną liczbę uczniów danych klas powiększoną o liczbę uczniów równą liczbie oddziałów danej klasy" sqref="N37 Q37 K37 L39:M39 O39:P39 R39" xr:uid="{F49EF161-B47C-4CDA-A674-40445CB6D651}"/>
    <dataValidation allowBlank="1" showInputMessage="1" showErrorMessage="1" prompt="Proszę wpisać prognozowaną liczbę uczniów bez spacji i kropek" sqref="L38:M38 O38:P38 R38" xr:uid="{31E6698B-7E61-46F1-B818-F4688ADCE442}"/>
  </dataValidations>
  <pageMargins left="0.7" right="0.7" top="0.75" bottom="0.75" header="0.3" footer="0.3"/>
  <pageSetup paperSize="9" scale="40" fitToHeight="0" orientation="portrait" r:id="rId1"/>
  <ignoredErrors>
    <ignoredError sqref="A75:S77 A83:S91 A78:J82 S78:S8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F2EFE-6842-4A17-A141-9BD1985334DF}">
  <sheetPr>
    <tabColor rgb="FFFFFF00"/>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94" t="s">
        <v>96</v>
      </c>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97"/>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M37*187.11</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K38*187.11</f>
        <v>0</v>
      </c>
      <c r="L44" s="12">
        <f>L38*187.11</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K39*187.11</f>
        <v>0</v>
      </c>
      <c r="L46" s="12">
        <f>L39*187.11</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K40*187.11</f>
        <v>0</v>
      </c>
      <c r="L48" s="12">
        <f>L40*187.11</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ht="111.6" customHeight="1" x14ac:dyDescent="0.2">
      <c r="A50" s="8">
        <v>14</v>
      </c>
      <c r="B50" s="109" t="s">
        <v>69</v>
      </c>
      <c r="C50" s="110"/>
      <c r="D50" s="110"/>
      <c r="E50" s="110"/>
      <c r="F50" s="110"/>
      <c r="G50" s="110"/>
      <c r="H50" s="110"/>
      <c r="I50" s="110"/>
      <c r="J50" s="111"/>
      <c r="K50" s="12">
        <f>K41*187.11</f>
        <v>0</v>
      </c>
      <c r="L50" s="12">
        <f>L41*187.11</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K64*123.75</f>
        <v>0</v>
      </c>
      <c r="L65" s="29">
        <f>L64*123.75</f>
        <v>0</v>
      </c>
      <c r="M65" s="29">
        <f>M64*123.75</f>
        <v>0</v>
      </c>
      <c r="N65" s="29">
        <f>N64*61.88</f>
        <v>0</v>
      </c>
      <c r="O65" s="29">
        <f>O64*61.88</f>
        <v>0</v>
      </c>
      <c r="P65" s="29">
        <f>P64*61.88</f>
        <v>0</v>
      </c>
      <c r="Q65" s="29">
        <f>Q64*61.88</f>
        <v>0</v>
      </c>
      <c r="R65" s="29">
        <f>R64*61.88</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K78*187.11</f>
        <v>0</v>
      </c>
      <c r="L83" s="12">
        <f>L78*187.11</f>
        <v>0</v>
      </c>
      <c r="M83" s="12">
        <f>M78*187.11</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K79*123.75</f>
        <v>0</v>
      </c>
      <c r="L85" s="12">
        <f>L79*123.75</f>
        <v>0</v>
      </c>
      <c r="M85" s="12">
        <f>M79*123.75</f>
        <v>0</v>
      </c>
      <c r="N85" s="12">
        <f>N79*61.88</f>
        <v>0</v>
      </c>
      <c r="O85" s="12">
        <f>O79*61.88</f>
        <v>0</v>
      </c>
      <c r="P85" s="12">
        <f>P79*61.88</f>
        <v>0</v>
      </c>
      <c r="Q85" s="12">
        <f>Q79*61.88</f>
        <v>0</v>
      </c>
      <c r="R85" s="12">
        <f>R79*61.88</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K81*187.11</f>
        <v>0</v>
      </c>
      <c r="L87" s="12">
        <f>L81*187.11</f>
        <v>0</v>
      </c>
      <c r="M87" s="12">
        <f>M81*187.11</f>
        <v>0</v>
      </c>
      <c r="N87" s="12">
        <f>N81*349.27</f>
        <v>0</v>
      </c>
      <c r="O87" s="12">
        <f>O81*449.06</f>
        <v>0</v>
      </c>
      <c r="P87" s="12">
        <f>P81*449.06</f>
        <v>0</v>
      </c>
      <c r="Q87" s="12">
        <f>Q81*623.7</f>
        <v>0</v>
      </c>
      <c r="R87" s="12">
        <f>R81*623.7</f>
        <v>0</v>
      </c>
      <c r="S87" s="12">
        <f>SUM(K87:R87)</f>
        <v>0</v>
      </c>
    </row>
    <row r="88" spans="1:19" ht="84" customHeight="1" x14ac:dyDescent="0.2">
      <c r="A88" s="8">
        <v>11</v>
      </c>
      <c r="B88" s="109" t="s">
        <v>84</v>
      </c>
      <c r="C88" s="110"/>
      <c r="D88" s="110"/>
      <c r="E88" s="110"/>
      <c r="F88" s="110"/>
      <c r="G88" s="110"/>
      <c r="H88" s="110"/>
      <c r="I88" s="110"/>
      <c r="J88" s="111"/>
      <c r="K88" s="12">
        <f>K82*123.75</f>
        <v>0</v>
      </c>
      <c r="L88" s="12">
        <f>L82*123.75</f>
        <v>0</v>
      </c>
      <c r="M88" s="12">
        <f>M82*123.75</f>
        <v>0</v>
      </c>
      <c r="N88" s="12">
        <f>N82*61.88</f>
        <v>0</v>
      </c>
      <c r="O88" s="12">
        <f>O82*61.88</f>
        <v>0</v>
      </c>
      <c r="P88" s="12">
        <f>P82*61.88</f>
        <v>0</v>
      </c>
      <c r="Q88" s="12">
        <f>Q82*61.88</f>
        <v>0</v>
      </c>
      <c r="R88" s="12">
        <f>R82*61.88</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FEC47912-5144-4B61-A39C-7BD2C1A177F7}"/>
    <dataValidation allowBlank="1" showInputMessage="1" showErrorMessage="1" prompt="Proszę wpisać prognozowaną liczbę uczniów danych klas " sqref="L64" xr:uid="{4D98F4D3-8F7D-444A-AF37-36B0B963708F}"/>
    <dataValidation allowBlank="1" showInputMessage="1" showErrorMessage="1" prompt="Proszę wpisać Kod TERYT, obowiązujący od 1 stycznia 2020 r. (w przypadku gmin kod 7 - cyfrowy)." sqref="A8:E8" xr:uid="{B7556445-E50D-4BB2-A6DB-7DC133A24C3D}"/>
    <dataValidation allowBlank="1" showInputMessage="1" showErrorMessage="1" prompt="Proszę wpisać kwotę bez spacji i kropek" sqref="N43 Q43 Q80:R80 R47 R49 K65:R67 O49:P50 K42 L44:M44 O45:P45 L46:M46 O47:P47 L48:M48 N80:O80 M50 K85:M85 K87:M88 P84:P85 K83:M83 N84:O88 P87:P88 Q84:R88" xr:uid="{C39E6D5E-BE3C-4BBB-926A-D90C02C18B94}"/>
    <dataValidation allowBlank="1" showInputMessage="1" showErrorMessage="1" prompt="Proszę wpisać liczbę uczniów bez spacji i kropek" sqref="K78:R79 R40:R41 O40:P41 L40:M41 K81:R82" xr:uid="{32459DC9-2CAA-4B48-B484-8A6CB30F8087}"/>
    <dataValidation allowBlank="1" showInputMessage="1" showErrorMessage="1" prompt="Proszę wpisać prognozowaną liczbę uczniów danych klas powiększoną o liczbę uczniów równą liczbie oddziałów danej klasy" sqref="N37 Q37 K37 L39:M39 O39:P39 R39" xr:uid="{DEEE90E0-E5C6-49EA-B8BF-E18635F56474}"/>
    <dataValidation allowBlank="1" showInputMessage="1" showErrorMessage="1" prompt="Proszę wpisać prognozowaną liczbę uczniów bez spacji i kropek" sqref="L38:M38 O38:P38 R38" xr:uid="{2ED120D3-0800-4DA4-8E81-DF70A8725A4F}"/>
  </dataValidations>
  <pageMargins left="0.7" right="0.7" top="0.75" bottom="0.75" header="0.3" footer="0.3"/>
  <pageSetup paperSize="9" scale="40" fitToHeight="0" orientation="portrait" r:id="rId1"/>
  <ignoredErrors>
    <ignoredError sqref="A75:S77 A83:S91 A78:J82 S78:S8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4694-D731-4900-98D9-10917D13A0E0}">
  <sheetPr>
    <tabColor theme="3" tint="0.39997558519241921"/>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97"/>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93" t="s">
        <v>96</v>
      </c>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M37*712.8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P37*1710.72</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K38*712.8</f>
        <v>0</v>
      </c>
      <c r="L44" s="12">
        <f>L38*712.8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N38*1330.56</f>
        <v>0</v>
      </c>
      <c r="O45" s="12">
        <f>O38*1710.72</f>
        <v>0</v>
      </c>
      <c r="P45" s="70"/>
      <c r="Q45" s="12">
        <f>Q38*2376</f>
        <v>0</v>
      </c>
      <c r="R45" s="12">
        <f>R38*2376</f>
        <v>0</v>
      </c>
      <c r="S45" s="65">
        <f>SUM(N45:O45,Q45:R45)</f>
        <v>0</v>
      </c>
    </row>
    <row r="46" spans="1:20" ht="70.900000000000006" customHeight="1" x14ac:dyDescent="0.2">
      <c r="A46" s="8">
        <v>10</v>
      </c>
      <c r="B46" s="109" t="s">
        <v>65</v>
      </c>
      <c r="C46" s="110"/>
      <c r="D46" s="110"/>
      <c r="E46" s="110"/>
      <c r="F46" s="110"/>
      <c r="G46" s="110"/>
      <c r="H46" s="110"/>
      <c r="I46" s="110"/>
      <c r="J46" s="111"/>
      <c r="K46" s="12">
        <f>K39*712.8</f>
        <v>0</v>
      </c>
      <c r="L46" s="12">
        <f>L39*712.8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N39*1330.56</f>
        <v>0</v>
      </c>
      <c r="O47" s="12">
        <f>O39*1710.72</f>
        <v>0</v>
      </c>
      <c r="P47" s="70"/>
      <c r="Q47" s="12">
        <f>Q39*2376</f>
        <v>0</v>
      </c>
      <c r="R47" s="12">
        <f>R39*2376</f>
        <v>0</v>
      </c>
      <c r="S47" s="65">
        <f>SUM(N47:O47,Q47:R47)</f>
        <v>0</v>
      </c>
    </row>
    <row r="48" spans="1:20" ht="70.150000000000006" customHeight="1" x14ac:dyDescent="0.2">
      <c r="A48" s="8">
        <v>12</v>
      </c>
      <c r="B48" s="109" t="s">
        <v>67</v>
      </c>
      <c r="C48" s="110"/>
      <c r="D48" s="110"/>
      <c r="E48" s="110"/>
      <c r="F48" s="110"/>
      <c r="G48" s="110"/>
      <c r="H48" s="110"/>
      <c r="I48" s="110"/>
      <c r="J48" s="111"/>
      <c r="K48" s="12">
        <f>K40*712.8</f>
        <v>0</v>
      </c>
      <c r="L48" s="12">
        <f>L40*712.8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N40*1330.56</f>
        <v>0</v>
      </c>
      <c r="O49" s="12">
        <f>O40*1710.72</f>
        <v>0</v>
      </c>
      <c r="P49" s="70"/>
      <c r="Q49" s="12">
        <f>Q40*2376</f>
        <v>0</v>
      </c>
      <c r="R49" s="12">
        <f>R40*2376</f>
        <v>0</v>
      </c>
      <c r="S49" s="65">
        <f>SUM(N49:O49,Q49:R49)</f>
        <v>0</v>
      </c>
    </row>
    <row r="50" spans="1:19" ht="111.6" customHeight="1" x14ac:dyDescent="0.2">
      <c r="A50" s="8">
        <v>14</v>
      </c>
      <c r="B50" s="109" t="s">
        <v>69</v>
      </c>
      <c r="C50" s="110"/>
      <c r="D50" s="110"/>
      <c r="E50" s="110"/>
      <c r="F50" s="110"/>
      <c r="G50" s="110"/>
      <c r="H50" s="110"/>
      <c r="I50" s="110"/>
      <c r="J50" s="111"/>
      <c r="K50" s="12">
        <f>K41*712.8</f>
        <v>0</v>
      </c>
      <c r="L50" s="12">
        <f>L41*712.8</f>
        <v>0</v>
      </c>
      <c r="M50" s="70"/>
      <c r="N50" s="12">
        <f>N41*1330.56</f>
        <v>0</v>
      </c>
      <c r="O50" s="12">
        <f>O41*1710.72</f>
        <v>0</v>
      </c>
      <c r="P50" s="70"/>
      <c r="Q50" s="12">
        <f>Q41*2376</f>
        <v>0</v>
      </c>
      <c r="R50" s="12">
        <f>R41*2376</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K64*396</f>
        <v>0</v>
      </c>
      <c r="L65" s="29">
        <f>L64*396</f>
        <v>0</v>
      </c>
      <c r="M65" s="29">
        <f>M64*396</f>
        <v>0</v>
      </c>
      <c r="N65" s="29">
        <f>N64*198</f>
        <v>0</v>
      </c>
      <c r="O65" s="29">
        <f>O64*198</f>
        <v>0</v>
      </c>
      <c r="P65" s="29">
        <f>P64*198</f>
        <v>0</v>
      </c>
      <c r="Q65" s="29">
        <f>Q64*198</f>
        <v>0</v>
      </c>
      <c r="R65" s="29">
        <f>R64*198</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K78*712.8</f>
        <v>0</v>
      </c>
      <c r="L83" s="12">
        <f>L78*712.8</f>
        <v>0</v>
      </c>
      <c r="M83" s="12">
        <f>M78*712.8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N78*1330.56</f>
        <v>0</v>
      </c>
      <c r="O84" s="12">
        <f>O78*1710.72</f>
        <v>0</v>
      </c>
      <c r="P84" s="12">
        <f>P78*1710.72</f>
        <v>0</v>
      </c>
      <c r="Q84" s="12">
        <f>Q78*2376</f>
        <v>0</v>
      </c>
      <c r="R84" s="12">
        <f>R78*2376</f>
        <v>0</v>
      </c>
      <c r="S84" s="12">
        <f>SUM(N84:R84)</f>
        <v>0</v>
      </c>
    </row>
    <row r="85" spans="1:19" ht="73.150000000000006" customHeight="1" x14ac:dyDescent="0.2">
      <c r="A85" s="8">
        <v>8</v>
      </c>
      <c r="B85" s="109" t="s">
        <v>81</v>
      </c>
      <c r="C85" s="110"/>
      <c r="D85" s="110"/>
      <c r="E85" s="110"/>
      <c r="F85" s="110"/>
      <c r="G85" s="110"/>
      <c r="H85" s="110"/>
      <c r="I85" s="110"/>
      <c r="J85" s="111"/>
      <c r="K85" s="12">
        <f>K79*396</f>
        <v>0</v>
      </c>
      <c r="L85" s="12">
        <f>L79*396</f>
        <v>0</v>
      </c>
      <c r="M85" s="12">
        <f>M79*396</f>
        <v>0</v>
      </c>
      <c r="N85" s="12">
        <f>N79*198</f>
        <v>0</v>
      </c>
      <c r="O85" s="12">
        <f>O79*198</f>
        <v>0</v>
      </c>
      <c r="P85" s="12">
        <f>P79*198</f>
        <v>0</v>
      </c>
      <c r="Q85" s="12">
        <f>Q79*198</f>
        <v>0</v>
      </c>
      <c r="R85" s="12">
        <f>R79*198</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N80*198</f>
        <v>0</v>
      </c>
      <c r="O86" s="70"/>
      <c r="P86" s="12">
        <f>P80*198</f>
        <v>0</v>
      </c>
      <c r="Q86" s="12">
        <f>Q80*198</f>
        <v>0</v>
      </c>
      <c r="R86" s="70"/>
      <c r="S86" s="12">
        <f>SUM(N86,P86:Q86)</f>
        <v>0</v>
      </c>
    </row>
    <row r="87" spans="1:19" ht="111.6" customHeight="1" x14ac:dyDescent="0.2">
      <c r="A87" s="8">
        <v>10</v>
      </c>
      <c r="B87" s="109" t="s">
        <v>83</v>
      </c>
      <c r="C87" s="110"/>
      <c r="D87" s="110"/>
      <c r="E87" s="110"/>
      <c r="F87" s="110"/>
      <c r="G87" s="110"/>
      <c r="H87" s="110"/>
      <c r="I87" s="110"/>
      <c r="J87" s="111"/>
      <c r="K87" s="12">
        <f>K81*712.8</f>
        <v>0</v>
      </c>
      <c r="L87" s="12">
        <f>L81*712.8</f>
        <v>0</v>
      </c>
      <c r="M87" s="12">
        <f>M81*712.8</f>
        <v>0</v>
      </c>
      <c r="N87" s="12">
        <f>N81*1330.56</f>
        <v>0</v>
      </c>
      <c r="O87" s="12">
        <f>O81*1710.72</f>
        <v>0</v>
      </c>
      <c r="P87" s="12">
        <f>P81*1710.72</f>
        <v>0</v>
      </c>
      <c r="Q87" s="12">
        <f>Q81*2376</f>
        <v>0</v>
      </c>
      <c r="R87" s="12">
        <f>R81*2376</f>
        <v>0</v>
      </c>
      <c r="S87" s="12">
        <f>SUM(K87:R87)</f>
        <v>0</v>
      </c>
    </row>
    <row r="88" spans="1:19" ht="84" customHeight="1" x14ac:dyDescent="0.2">
      <c r="A88" s="8">
        <v>11</v>
      </c>
      <c r="B88" s="109" t="s">
        <v>84</v>
      </c>
      <c r="C88" s="110"/>
      <c r="D88" s="110"/>
      <c r="E88" s="110"/>
      <c r="F88" s="110"/>
      <c r="G88" s="110"/>
      <c r="H88" s="110"/>
      <c r="I88" s="110"/>
      <c r="J88" s="111"/>
      <c r="K88" s="12">
        <f>K82*396</f>
        <v>0</v>
      </c>
      <c r="L88" s="12">
        <f>L82*396</f>
        <v>0</v>
      </c>
      <c r="M88" s="12">
        <f>M82*396</f>
        <v>0</v>
      </c>
      <c r="N88" s="12">
        <f>N82*198</f>
        <v>0</v>
      </c>
      <c r="O88" s="12">
        <f>O82*198</f>
        <v>0</v>
      </c>
      <c r="P88" s="12">
        <f>P82*198</f>
        <v>0</v>
      </c>
      <c r="Q88" s="12">
        <f>Q82*198</f>
        <v>0</v>
      </c>
      <c r="R88" s="12">
        <f>R82*198</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68131E47-2681-4FF8-A4DB-91CB46C68518}"/>
    <dataValidation allowBlank="1" showInputMessage="1" showErrorMessage="1" prompt="Proszę wpisać prognozowaną liczbę uczniów danych klas " sqref="L64" xr:uid="{08A01A69-26B9-4EA5-8030-79CFE317B842}"/>
    <dataValidation allowBlank="1" showInputMessage="1" showErrorMessage="1" prompt="Proszę wpisać Kod TERYT, obowiązujący od 1 stycznia 2020 r. (w przypadku gmin kod 7 - cyfrowy)." sqref="A8:E8" xr:uid="{ABE8AA75-E483-4D9B-9C9A-2CBA8ED84CB2}"/>
    <dataValidation allowBlank="1" showInputMessage="1" showErrorMessage="1" prompt="Proszę wpisać kwotę bez spacji i kropek" sqref="N43 Q43 Q80:R80 R47 R49 K65:R67 O49:P50 K42 L44:M44 O45:P45 L46:M46 O47:P47 L48:M48 N80:O80 M50 K85:M85 K87:M88 P84:P85 K83:M83 N84:O88 P87:P88 Q84:R88" xr:uid="{6BFA9981-5C4B-489A-8891-D37210876C78}"/>
    <dataValidation allowBlank="1" showInputMessage="1" showErrorMessage="1" prompt="Proszę wpisać liczbę uczniów bez spacji i kropek" sqref="K78:R79 R40:R41 O40:P41 L40:M41 K81:R82" xr:uid="{AA4401A2-2B21-40D4-8B18-D00789041FF0}"/>
    <dataValidation allowBlank="1" showInputMessage="1" showErrorMessage="1" prompt="Proszę wpisać prognozowaną liczbę uczniów danych klas powiększoną o liczbę uczniów równą liczbie oddziałów danej klasy" sqref="N37 Q37 K37 L39:M39 O39:P39 R39" xr:uid="{7A6834BF-5E28-4725-ABCA-AF877C907F4E}"/>
    <dataValidation allowBlank="1" showInputMessage="1" showErrorMessage="1" prompt="Proszę wpisać prognozowaną liczbę uczniów bez spacji i kropek" sqref="L38:M38 O38:P38 R38" xr:uid="{7F9856DA-6B97-4F92-A3E6-C363F0612923}"/>
  </dataValidations>
  <pageMargins left="0.7" right="0.7" top="0.75" bottom="0.75" header="0.3" footer="0.3"/>
  <pageSetup paperSize="9" scale="40" fitToHeight="0" orientation="portrait" r:id="rId1"/>
  <ignoredErrors>
    <ignoredError sqref="A75:S77 A83:S91 A78:J82 S78:S8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61148-EF8F-4E09-BA3A-7D10A79F4B51}">
  <sheetPr>
    <tabColor rgb="FF7030A0"/>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95" t="s">
        <v>96</v>
      </c>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M37*231.66</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P37*555.98</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K38*231.66</f>
        <v>0</v>
      </c>
      <c r="L44" s="12">
        <f>L38*231.66</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N38*432.43</f>
        <v>0</v>
      </c>
      <c r="O45" s="12">
        <f>O38*555.98</f>
        <v>0</v>
      </c>
      <c r="P45" s="70"/>
      <c r="Q45" s="12">
        <f>Q38*772.2</f>
        <v>0</v>
      </c>
      <c r="R45" s="12">
        <f>R38*772.2</f>
        <v>0</v>
      </c>
      <c r="S45" s="65">
        <f>SUM(N45:O45,Q45:R45)</f>
        <v>0</v>
      </c>
    </row>
    <row r="46" spans="1:20" ht="70.900000000000006" customHeight="1" x14ac:dyDescent="0.2">
      <c r="A46" s="8">
        <v>10</v>
      </c>
      <c r="B46" s="109" t="s">
        <v>65</v>
      </c>
      <c r="C46" s="110"/>
      <c r="D46" s="110"/>
      <c r="E46" s="110"/>
      <c r="F46" s="110"/>
      <c r="G46" s="110"/>
      <c r="H46" s="110"/>
      <c r="I46" s="110"/>
      <c r="J46" s="111"/>
      <c r="K46" s="12">
        <f>K39*231.66</f>
        <v>0</v>
      </c>
      <c r="L46" s="12">
        <f>L39*231.66</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N39*432.43</f>
        <v>0</v>
      </c>
      <c r="O47" s="12">
        <f>O39*555.98</f>
        <v>0</v>
      </c>
      <c r="P47" s="70"/>
      <c r="Q47" s="12">
        <f>Q39*772.2</f>
        <v>0</v>
      </c>
      <c r="R47" s="12">
        <f>R39*772.2</f>
        <v>0</v>
      </c>
      <c r="S47" s="65">
        <f>SUM(N47:O47,Q47:R47)</f>
        <v>0</v>
      </c>
    </row>
    <row r="48" spans="1:20" ht="70.150000000000006" customHeight="1" x14ac:dyDescent="0.2">
      <c r="A48" s="8">
        <v>12</v>
      </c>
      <c r="B48" s="109" t="s">
        <v>67</v>
      </c>
      <c r="C48" s="110"/>
      <c r="D48" s="110"/>
      <c r="E48" s="110"/>
      <c r="F48" s="110"/>
      <c r="G48" s="110"/>
      <c r="H48" s="110"/>
      <c r="I48" s="110"/>
      <c r="J48" s="111"/>
      <c r="K48" s="12">
        <f>K40*231.66</f>
        <v>0</v>
      </c>
      <c r="L48" s="12">
        <f>L40*231.66</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N40*432.43</f>
        <v>0</v>
      </c>
      <c r="O49" s="12">
        <f>O40*555.98</f>
        <v>0</v>
      </c>
      <c r="P49" s="70"/>
      <c r="Q49" s="12">
        <f>Q40*772.2</f>
        <v>0</v>
      </c>
      <c r="R49" s="12">
        <f>R40*772.2</f>
        <v>0</v>
      </c>
      <c r="S49" s="65">
        <f>SUM(N49:O49,Q49:R49)</f>
        <v>0</v>
      </c>
    </row>
    <row r="50" spans="1:19" ht="111.6" customHeight="1" x14ac:dyDescent="0.2">
      <c r="A50" s="8">
        <v>14</v>
      </c>
      <c r="B50" s="109" t="s">
        <v>69</v>
      </c>
      <c r="C50" s="110"/>
      <c r="D50" s="110"/>
      <c r="E50" s="110"/>
      <c r="F50" s="110"/>
      <c r="G50" s="110"/>
      <c r="H50" s="110"/>
      <c r="I50" s="110"/>
      <c r="J50" s="111"/>
      <c r="K50" s="12">
        <f>K41*231.66</f>
        <v>0</v>
      </c>
      <c r="L50" s="12">
        <f>L41*231.66</f>
        <v>0</v>
      </c>
      <c r="M50" s="70"/>
      <c r="N50" s="12">
        <f>N41*432.43</f>
        <v>0</v>
      </c>
      <c r="O50" s="12">
        <f>O41*555.98</f>
        <v>0</v>
      </c>
      <c r="P50" s="70"/>
      <c r="Q50" s="12">
        <f>Q41*772.2</f>
        <v>0</v>
      </c>
      <c r="R50" s="12">
        <f>R41*772.2</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K64*138.6</f>
        <v>0</v>
      </c>
      <c r="L65" s="29">
        <f>L64*138.6</f>
        <v>0</v>
      </c>
      <c r="M65" s="29">
        <f>M64*138.6</f>
        <v>0</v>
      </c>
      <c r="N65" s="29">
        <f>N64*69.3</f>
        <v>0</v>
      </c>
      <c r="O65" s="29">
        <f>O64*69.3</f>
        <v>0</v>
      </c>
      <c r="P65" s="29">
        <f>P64*69.3</f>
        <v>0</v>
      </c>
      <c r="Q65" s="29">
        <f>Q64*69.3</f>
        <v>0</v>
      </c>
      <c r="R65" s="29">
        <f>R64*69.3</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K78*231.66</f>
        <v>0</v>
      </c>
      <c r="L83" s="12">
        <f>L78*231.66</f>
        <v>0</v>
      </c>
      <c r="M83" s="12">
        <f>M78*231.66</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N78*432.43</f>
        <v>0</v>
      </c>
      <c r="O84" s="12">
        <f>O78*555.98</f>
        <v>0</v>
      </c>
      <c r="P84" s="12">
        <f>P78*555.98</f>
        <v>0</v>
      </c>
      <c r="Q84" s="12">
        <f>Q78*772.2</f>
        <v>0</v>
      </c>
      <c r="R84" s="12">
        <f>R78*772.2</f>
        <v>0</v>
      </c>
      <c r="S84" s="12">
        <f>SUM(N84:R84)</f>
        <v>0</v>
      </c>
    </row>
    <row r="85" spans="1:19" ht="73.150000000000006" customHeight="1" x14ac:dyDescent="0.2">
      <c r="A85" s="8">
        <v>8</v>
      </c>
      <c r="B85" s="109" t="s">
        <v>81</v>
      </c>
      <c r="C85" s="110"/>
      <c r="D85" s="110"/>
      <c r="E85" s="110"/>
      <c r="F85" s="110"/>
      <c r="G85" s="110"/>
      <c r="H85" s="110"/>
      <c r="I85" s="110"/>
      <c r="J85" s="111"/>
      <c r="K85" s="12">
        <f>K79*138.6</f>
        <v>0</v>
      </c>
      <c r="L85" s="12">
        <f>L79*138.6</f>
        <v>0</v>
      </c>
      <c r="M85" s="12">
        <f>M79*138.6</f>
        <v>0</v>
      </c>
      <c r="N85" s="12">
        <f>N79*69.3</f>
        <v>0</v>
      </c>
      <c r="O85" s="12">
        <f>O79*69.3</f>
        <v>0</v>
      </c>
      <c r="P85" s="12">
        <f>P79*69.3</f>
        <v>0</v>
      </c>
      <c r="Q85" s="12">
        <f>Q79*69.3</f>
        <v>0</v>
      </c>
      <c r="R85" s="12">
        <f>R79*69.3</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N80*64.35</f>
        <v>0</v>
      </c>
      <c r="O86" s="70"/>
      <c r="P86" s="12">
        <f>P80*64.35</f>
        <v>0</v>
      </c>
      <c r="Q86" s="12">
        <f>Q80*64.35</f>
        <v>0</v>
      </c>
      <c r="R86" s="70"/>
      <c r="S86" s="12">
        <f>SUM(N86,P86:Q86)</f>
        <v>0</v>
      </c>
    </row>
    <row r="87" spans="1:19" ht="111.6" customHeight="1" x14ac:dyDescent="0.2">
      <c r="A87" s="8">
        <v>10</v>
      </c>
      <c r="B87" s="109" t="s">
        <v>83</v>
      </c>
      <c r="C87" s="110"/>
      <c r="D87" s="110"/>
      <c r="E87" s="110"/>
      <c r="F87" s="110"/>
      <c r="G87" s="110"/>
      <c r="H87" s="110"/>
      <c r="I87" s="110"/>
      <c r="J87" s="111"/>
      <c r="K87" s="12">
        <f>K81*231.66</f>
        <v>0</v>
      </c>
      <c r="L87" s="12">
        <f>L81*231.66</f>
        <v>0</v>
      </c>
      <c r="M87" s="12">
        <f>M81*231.66</f>
        <v>0</v>
      </c>
      <c r="N87" s="12">
        <f>N81*432.43</f>
        <v>0</v>
      </c>
      <c r="O87" s="12">
        <f>O81*555.98</f>
        <v>0</v>
      </c>
      <c r="P87" s="12">
        <f>P81*555.98</f>
        <v>0</v>
      </c>
      <c r="Q87" s="12">
        <f>Q81*772.2</f>
        <v>0</v>
      </c>
      <c r="R87" s="12">
        <f>R81*772.2</f>
        <v>0</v>
      </c>
      <c r="S87" s="12">
        <f>SUM(K87:R87)</f>
        <v>0</v>
      </c>
    </row>
    <row r="88" spans="1:19" ht="84" customHeight="1" x14ac:dyDescent="0.2">
      <c r="A88" s="8">
        <v>11</v>
      </c>
      <c r="B88" s="109" t="s">
        <v>84</v>
      </c>
      <c r="C88" s="110"/>
      <c r="D88" s="110"/>
      <c r="E88" s="110"/>
      <c r="F88" s="110"/>
      <c r="G88" s="110"/>
      <c r="H88" s="110"/>
      <c r="I88" s="110"/>
      <c r="J88" s="111"/>
      <c r="K88" s="12">
        <f>K82*138.6</f>
        <v>0</v>
      </c>
      <c r="L88" s="12">
        <f>L82*138.6</f>
        <v>0</v>
      </c>
      <c r="M88" s="12">
        <f>M82*138.6</f>
        <v>0</v>
      </c>
      <c r="N88" s="12">
        <f>N82*69.3</f>
        <v>0</v>
      </c>
      <c r="O88" s="12">
        <f>O82*69.3</f>
        <v>0</v>
      </c>
      <c r="P88" s="12">
        <f>P82*69.3</f>
        <v>0</v>
      </c>
      <c r="Q88" s="12">
        <f>Q82*69.3</f>
        <v>0</v>
      </c>
      <c r="R88" s="12">
        <f>R82*69.3</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C785F103-E0FA-4406-90D6-2B8B89F3D151}"/>
    <dataValidation allowBlank="1" showInputMessage="1" showErrorMessage="1" prompt="Proszę wpisać prognozowaną liczbę uczniów danych klas " sqref="L64" xr:uid="{4B7F9BC3-43A9-4FCF-8C0B-22A9FB17740E}"/>
    <dataValidation allowBlank="1" showInputMessage="1" showErrorMessage="1" prompt="Proszę wpisać Kod TERYT, obowiązujący od 1 stycznia 2020 r. (w przypadku gmin kod 7 - cyfrowy)." sqref="A8:E8" xr:uid="{EC10DDB0-D74E-4EAE-B811-C89E24894DE8}"/>
    <dataValidation allowBlank="1" showInputMessage="1" showErrorMessage="1" prompt="Proszę wpisać kwotę bez spacji i kropek" sqref="N43 Q43 Q80:R80 R47 R49 K65:R67 O49:P50 K42 L44:M44 O45:P45 L46:M46 O47:P47 L48:M48 N80:O80 M50 K85:M85 K87:M88 P84:P85 K83:M83 N84:O88 P87:P88 Q84:R88" xr:uid="{69433DB0-AAE9-487C-B843-945492942207}"/>
    <dataValidation allowBlank="1" showInputMessage="1" showErrorMessage="1" prompt="Proszę wpisać liczbę uczniów bez spacji i kropek" sqref="K78:R79 R40:R41 O40:P41 L40:M41 K81:R82" xr:uid="{69C07CCA-DF2E-421F-8D32-A3C7C849E967}"/>
    <dataValidation allowBlank="1" showInputMessage="1" showErrorMessage="1" prompt="Proszę wpisać prognozowaną liczbę uczniów danych klas powiększoną o liczbę uczniów równą liczbie oddziałów danej klasy" sqref="N37 Q37 K37 L39:M39 O39:P39 R39" xr:uid="{2B57C7D3-74AE-45E8-840D-2E460D039A25}"/>
    <dataValidation allowBlank="1" showInputMessage="1" showErrorMessage="1" prompt="Proszę wpisać prognozowaną liczbę uczniów bez spacji i kropek" sqref="L38:M38 O38:P38 R38" xr:uid="{B3BAE201-08E1-4DD3-80F1-C0F8B00D81DD}"/>
  </dataValidations>
  <pageMargins left="0.7" right="0.7" top="0.75" bottom="0.75" header="0.3" footer="0.3"/>
  <pageSetup paperSize="9" scale="40" fitToHeight="0" orientation="portrait" r:id="rId1"/>
  <ignoredErrors>
    <ignoredError sqref="A75:S77 A83:S91 A78:J82 S78:S8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AFD87-B9C4-47C7-B2FF-57F2336AB7DF}">
  <sheetPr>
    <tabColor theme="9" tint="-0.249977111117893"/>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96" t="s">
        <v>96</v>
      </c>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M37*1782</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P37*4276.8</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K38*1782</f>
        <v>0</v>
      </c>
      <c r="L44" s="12">
        <f>L38*1782</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N38*3326.4</f>
        <v>0</v>
      </c>
      <c r="O45" s="12">
        <f>O38*4276.8</f>
        <v>0</v>
      </c>
      <c r="P45" s="70"/>
      <c r="Q45" s="12">
        <f>Q38*5940</f>
        <v>0</v>
      </c>
      <c r="R45" s="12">
        <f>R38*5940</f>
        <v>0</v>
      </c>
      <c r="S45" s="65">
        <f>SUM(N45:O45,Q45:R45)</f>
        <v>0</v>
      </c>
    </row>
    <row r="46" spans="1:20" ht="70.900000000000006" customHeight="1" x14ac:dyDescent="0.2">
      <c r="A46" s="8">
        <v>10</v>
      </c>
      <c r="B46" s="109" t="s">
        <v>65</v>
      </c>
      <c r="C46" s="110"/>
      <c r="D46" s="110"/>
      <c r="E46" s="110"/>
      <c r="F46" s="110"/>
      <c r="G46" s="110"/>
      <c r="H46" s="110"/>
      <c r="I46" s="110"/>
      <c r="J46" s="111"/>
      <c r="K46" s="12">
        <f>K39*1782</f>
        <v>0</v>
      </c>
      <c r="L46" s="12">
        <f>L39*1782</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N39*3326.4</f>
        <v>0</v>
      </c>
      <c r="O47" s="12">
        <f>O39*4276.8</f>
        <v>0</v>
      </c>
      <c r="P47" s="70"/>
      <c r="Q47" s="12">
        <f>Q39*5940</f>
        <v>0</v>
      </c>
      <c r="R47" s="12">
        <f>R39*5940</f>
        <v>0</v>
      </c>
      <c r="S47" s="65">
        <f>SUM(N47:O47,Q47:R47)</f>
        <v>0</v>
      </c>
    </row>
    <row r="48" spans="1:20" ht="70.150000000000006" customHeight="1" x14ac:dyDescent="0.2">
      <c r="A48" s="8">
        <v>12</v>
      </c>
      <c r="B48" s="109" t="s">
        <v>67</v>
      </c>
      <c r="C48" s="110"/>
      <c r="D48" s="110"/>
      <c r="E48" s="110"/>
      <c r="F48" s="110"/>
      <c r="G48" s="110"/>
      <c r="H48" s="110"/>
      <c r="I48" s="110"/>
      <c r="J48" s="111"/>
      <c r="K48" s="12">
        <f>K40*1782</f>
        <v>0</v>
      </c>
      <c r="L48" s="12">
        <f>L40*1782</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N40*3326.4</f>
        <v>0</v>
      </c>
      <c r="O49" s="12">
        <f>O40*4276.8</f>
        <v>0</v>
      </c>
      <c r="P49" s="70"/>
      <c r="Q49" s="12">
        <f>Q40*5940</f>
        <v>0</v>
      </c>
      <c r="R49" s="12">
        <f>R40*5940</f>
        <v>0</v>
      </c>
      <c r="S49" s="65">
        <f>SUM(N49:O49,Q49:R49)</f>
        <v>0</v>
      </c>
    </row>
    <row r="50" spans="1:19" ht="111.6" customHeight="1" x14ac:dyDescent="0.2">
      <c r="A50" s="8">
        <v>14</v>
      </c>
      <c r="B50" s="109" t="s">
        <v>69</v>
      </c>
      <c r="C50" s="110"/>
      <c r="D50" s="110"/>
      <c r="E50" s="110"/>
      <c r="F50" s="110"/>
      <c r="G50" s="110"/>
      <c r="H50" s="110"/>
      <c r="I50" s="110"/>
      <c r="J50" s="111"/>
      <c r="K50" s="12">
        <f>K41*1782</f>
        <v>0</v>
      </c>
      <c r="L50" s="12">
        <f>L41*1782</f>
        <v>0</v>
      </c>
      <c r="M50" s="70"/>
      <c r="N50" s="12">
        <f>N41*3326.4</f>
        <v>0</v>
      </c>
      <c r="O50" s="12">
        <f>O41*4276.8</f>
        <v>0</v>
      </c>
      <c r="P50" s="70"/>
      <c r="Q50" s="12">
        <f>Q41*5940</f>
        <v>0</v>
      </c>
      <c r="R50" s="12">
        <f>R41*5940</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K64*990</f>
        <v>0</v>
      </c>
      <c r="L65" s="29">
        <f>L64*990</f>
        <v>0</v>
      </c>
      <c r="M65" s="29">
        <f>M64*990</f>
        <v>0</v>
      </c>
      <c r="N65" s="29">
        <f>N64*495</f>
        <v>0</v>
      </c>
      <c r="O65" s="29">
        <f>O64*495</f>
        <v>0</v>
      </c>
      <c r="P65" s="29">
        <f>P64*495</f>
        <v>0</v>
      </c>
      <c r="Q65" s="29">
        <f>Q64*495</f>
        <v>0</v>
      </c>
      <c r="R65" s="29">
        <f>R64*495</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K78*1782</f>
        <v>0</v>
      </c>
      <c r="L83" s="12">
        <f>L78*1782</f>
        <v>0</v>
      </c>
      <c r="M83" s="12">
        <f>M78*1782</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N78*3326.4</f>
        <v>0</v>
      </c>
      <c r="O84" s="12">
        <f>O78*4276.8</f>
        <v>0</v>
      </c>
      <c r="P84" s="12">
        <f>P78*4276.8</f>
        <v>0</v>
      </c>
      <c r="Q84" s="12">
        <f>Q78*5940</f>
        <v>0</v>
      </c>
      <c r="R84" s="12">
        <f>R78*5940</f>
        <v>0</v>
      </c>
      <c r="S84" s="12">
        <f>SUM(N84:R84)</f>
        <v>0</v>
      </c>
    </row>
    <row r="85" spans="1:19" ht="73.150000000000006" customHeight="1" x14ac:dyDescent="0.2">
      <c r="A85" s="8">
        <v>8</v>
      </c>
      <c r="B85" s="109" t="s">
        <v>81</v>
      </c>
      <c r="C85" s="110"/>
      <c r="D85" s="110"/>
      <c r="E85" s="110"/>
      <c r="F85" s="110"/>
      <c r="G85" s="110"/>
      <c r="H85" s="110"/>
      <c r="I85" s="110"/>
      <c r="J85" s="111"/>
      <c r="K85" s="12">
        <f>K79*990</f>
        <v>0</v>
      </c>
      <c r="L85" s="12">
        <f>L79*990</f>
        <v>0</v>
      </c>
      <c r="M85" s="12">
        <f>M79*990</f>
        <v>0</v>
      </c>
      <c r="N85" s="12">
        <f>N79*495</f>
        <v>0</v>
      </c>
      <c r="O85" s="12">
        <f>O79*495</f>
        <v>0</v>
      </c>
      <c r="P85" s="12">
        <f>P79*495</f>
        <v>0</v>
      </c>
      <c r="Q85" s="12">
        <f>Q79*495</f>
        <v>0</v>
      </c>
      <c r="R85" s="12">
        <f>R79*495</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N80*495</f>
        <v>0</v>
      </c>
      <c r="O86" s="70"/>
      <c r="P86" s="12">
        <f>P80*495</f>
        <v>0</v>
      </c>
      <c r="Q86" s="12">
        <f>Q80*495</f>
        <v>0</v>
      </c>
      <c r="R86" s="70"/>
      <c r="S86" s="12">
        <f>SUM(N86,P86:Q86)</f>
        <v>0</v>
      </c>
    </row>
    <row r="87" spans="1:19" ht="111.6" customHeight="1" x14ac:dyDescent="0.2">
      <c r="A87" s="8">
        <v>10</v>
      </c>
      <c r="B87" s="109" t="s">
        <v>83</v>
      </c>
      <c r="C87" s="110"/>
      <c r="D87" s="110"/>
      <c r="E87" s="110"/>
      <c r="F87" s="110"/>
      <c r="G87" s="110"/>
      <c r="H87" s="110"/>
      <c r="I87" s="110"/>
      <c r="J87" s="111"/>
      <c r="K87" s="12">
        <f>K81*1782</f>
        <v>0</v>
      </c>
      <c r="L87" s="12">
        <f>L81*1782</f>
        <v>0</v>
      </c>
      <c r="M87" s="12">
        <f>M81*1782</f>
        <v>0</v>
      </c>
      <c r="N87" s="12">
        <f>N81*3326.4</f>
        <v>0</v>
      </c>
      <c r="O87" s="12">
        <f>O81*4276.8</f>
        <v>0</v>
      </c>
      <c r="P87" s="12">
        <f>P81*4276.8</f>
        <v>0</v>
      </c>
      <c r="Q87" s="12">
        <f>Q81*5940</f>
        <v>0</v>
      </c>
      <c r="R87" s="12">
        <f>R81*5940</f>
        <v>0</v>
      </c>
      <c r="S87" s="12">
        <f>SUM(K87:R87)</f>
        <v>0</v>
      </c>
    </row>
    <row r="88" spans="1:19" ht="84" customHeight="1" x14ac:dyDescent="0.2">
      <c r="A88" s="8">
        <v>11</v>
      </c>
      <c r="B88" s="109" t="s">
        <v>84</v>
      </c>
      <c r="C88" s="110"/>
      <c r="D88" s="110"/>
      <c r="E88" s="110"/>
      <c r="F88" s="110"/>
      <c r="G88" s="110"/>
      <c r="H88" s="110"/>
      <c r="I88" s="110"/>
      <c r="J88" s="111"/>
      <c r="K88" s="12">
        <f>K82*990</f>
        <v>0</v>
      </c>
      <c r="L88" s="12">
        <f>L82*990</f>
        <v>0</v>
      </c>
      <c r="M88" s="12">
        <f>M82*990</f>
        <v>0</v>
      </c>
      <c r="N88" s="12">
        <f>N82*495</f>
        <v>0</v>
      </c>
      <c r="O88" s="12">
        <f>O82*495</f>
        <v>0</v>
      </c>
      <c r="P88" s="12">
        <f>P82*495</f>
        <v>0</v>
      </c>
      <c r="Q88" s="12">
        <f>Q82*495</f>
        <v>0</v>
      </c>
      <c r="R88" s="12">
        <f>R82*495</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21.75" customHeight="1" thickBot="1" x14ac:dyDescent="0.3">
      <c r="A96" s="137" t="s">
        <v>88</v>
      </c>
      <c r="B96" s="137"/>
      <c r="C96" s="137"/>
      <c r="D96" s="137"/>
      <c r="E96" s="137"/>
      <c r="F96" s="137"/>
      <c r="G96" s="137"/>
      <c r="H96" s="137"/>
      <c r="I96" s="137"/>
      <c r="J96" s="137"/>
      <c r="K96" s="137"/>
      <c r="L96" s="58">
        <f>S91+S67+S53</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8.75" customHeight="1"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CEA0A006-2CF9-45D4-BB99-4E6C85421B18}"/>
    <dataValidation allowBlank="1" showInputMessage="1" showErrorMessage="1" prompt="Proszę wpisać prognozowaną liczbę uczniów danych klas " sqref="L64" xr:uid="{2C7CEDEF-4F94-4BED-A9F8-1F33158F3458}"/>
    <dataValidation allowBlank="1" showInputMessage="1" showErrorMessage="1" prompt="Proszę wpisać Kod TERYT, obowiązujący od 1 stycznia 2020 r. (w przypadku gmin kod 7 - cyfrowy)." sqref="A8:E8" xr:uid="{0DE70A06-0CED-482D-B473-C0D0FDBE6527}"/>
    <dataValidation allowBlank="1" showInputMessage="1" showErrorMessage="1" prompt="Proszę wpisać kwotę bez spacji i kropek" sqref="N43 Q43 Q80:R80 R47 R49 K65:R67 O49:P50 K42 L44:M44 O45:P45 L46:M46 O47:P47 L48:M48 N80:O80 M50 K85:M85 K87:M88 P84:P85 K83:M83 N84:O88 P87:P88 Q84:R88" xr:uid="{D48D3464-9BB7-423B-8405-C554CD2E476F}"/>
    <dataValidation allowBlank="1" showInputMessage="1" showErrorMessage="1" prompt="Proszę wpisać liczbę uczniów bez spacji i kropek" sqref="K78:R79 R40:R41 O40:P41 L40:M41 K81:R82" xr:uid="{53B55783-56F7-4215-B43F-28C33872D1ED}"/>
    <dataValidation allowBlank="1" showInputMessage="1" showErrorMessage="1" prompt="Proszę wpisać prognozowaną liczbę uczniów danych klas powiększoną o liczbę uczniów równą liczbie oddziałów danej klasy" sqref="N37 Q37 K37 L39:M39 O39:P39 R39" xr:uid="{EDCAD4C5-9E69-4E29-A64B-966E1887D974}"/>
    <dataValidation allowBlank="1" showInputMessage="1" showErrorMessage="1" prompt="Proszę wpisać prognozowaną liczbę uczniów bez spacji i kropek" sqref="L38:M38 O38:P38 R38" xr:uid="{92F9C4B6-24A9-4144-8794-8842397877CE}"/>
  </dataValidations>
  <pageMargins left="0.7" right="0.7" top="0.75" bottom="0.75" header="0.3" footer="0.3"/>
  <pageSetup paperSize="9" scale="38" fitToHeight="0" orientation="portrait" r:id="rId1"/>
  <ignoredErrors>
    <ignoredError sqref="A75:S77 A83:S91 A78:J82 S78:S8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35</vt:i4>
      </vt:variant>
    </vt:vector>
  </HeadingPairs>
  <TitlesOfParts>
    <vt:vector size="44" baseType="lpstr">
      <vt:lpstr>st. lekki</vt:lpstr>
      <vt:lpstr>st. umiarkowany</vt:lpstr>
      <vt:lpstr>niesłyszący</vt:lpstr>
      <vt:lpstr>słabosłyszący</vt:lpstr>
      <vt:lpstr>autyzm</vt:lpstr>
      <vt:lpstr>słabowidz. druk niepowiększony</vt:lpstr>
      <vt:lpstr>słabowidz. druk powiększony</vt:lpstr>
      <vt:lpstr>niewidomi</vt:lpstr>
      <vt:lpstr>niewidomi Braille</vt:lpstr>
      <vt:lpstr>autyzm!_ftn2</vt:lpstr>
      <vt:lpstr>niesłyszący!_ftn2</vt:lpstr>
      <vt:lpstr>niewidomi!_ftn2</vt:lpstr>
      <vt:lpstr>'niewidomi Braille'!_ftn2</vt:lpstr>
      <vt:lpstr>słabosłyszący!_ftn2</vt:lpstr>
      <vt:lpstr>'słabowidz. druk niepowiększony'!_ftn2</vt:lpstr>
      <vt:lpstr>'słabowidz. druk powiększony'!_ftn2</vt:lpstr>
      <vt:lpstr>'st. lekki'!_ftn2</vt:lpstr>
      <vt:lpstr>'st. umiarkowany'!_ftn2</vt:lpstr>
      <vt:lpstr>autyzm!_ftnref1</vt:lpstr>
      <vt:lpstr>niesłyszący!_ftnref1</vt:lpstr>
      <vt:lpstr>niewidomi!_ftnref1</vt:lpstr>
      <vt:lpstr>'niewidomi Braille'!_ftnref1</vt:lpstr>
      <vt:lpstr>słabosłyszący!_ftnref1</vt:lpstr>
      <vt:lpstr>'słabowidz. druk niepowiększony'!_ftnref1</vt:lpstr>
      <vt:lpstr>'słabowidz. druk powiększony'!_ftnref1</vt:lpstr>
      <vt:lpstr>'st. lekki'!_ftnref1</vt:lpstr>
      <vt:lpstr>'st. umiarkowany'!_ftnref1</vt:lpstr>
      <vt:lpstr>autyzm!_ftnref2</vt:lpstr>
      <vt:lpstr>niesłyszący!_ftnref2</vt:lpstr>
      <vt:lpstr>niewidomi!_ftnref2</vt:lpstr>
      <vt:lpstr>'niewidomi Braille'!_ftnref2</vt:lpstr>
      <vt:lpstr>słabosłyszący!_ftnref2</vt:lpstr>
      <vt:lpstr>'słabowidz. druk niepowiększony'!_ftnref2</vt:lpstr>
      <vt:lpstr>'słabowidz. druk powiększony'!_ftnref2</vt:lpstr>
      <vt:lpstr>'st. lekki'!_ftnref2</vt:lpstr>
      <vt:lpstr>'st. umiarkowany'!_ftnref2</vt:lpstr>
      <vt:lpstr>autyzm!Obszar_wydruku</vt:lpstr>
      <vt:lpstr>niesłyszący!Obszar_wydruku</vt:lpstr>
      <vt:lpstr>niewidomi!Obszar_wydruku</vt:lpstr>
      <vt:lpstr>słabosłyszący!Obszar_wydruku</vt:lpstr>
      <vt:lpstr>'słabowidz. druk niepowiększony'!Obszar_wydruku</vt:lpstr>
      <vt:lpstr>'słabowidz. druk powiększony'!Obszar_wydruku</vt:lpstr>
      <vt:lpstr>'st. lekki'!Obszar_wydruku</vt:lpstr>
      <vt:lpstr>'st. umiarkowany'!Obszar_wydruku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cp:lastPrinted>2022-04-07T08:14:44Z</cp:lastPrinted>
  <dcterms:created xsi:type="dcterms:W3CDTF">2016-04-18T06:16:40Z</dcterms:created>
  <dcterms:modified xsi:type="dcterms:W3CDTF">2022-04-27T06:50:09Z</dcterms:modified>
</cp:coreProperties>
</file>